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fomcduff\Desktop\McDuff\EconDad\Tools\"/>
    </mc:Choice>
  </mc:AlternateContent>
  <xr:revisionPtr revIDLastSave="0" documentId="10_ncr:100000_{F7503E58-4669-4AB7-A8F4-0F4710960C79}" xr6:coauthVersionLast="31" xr6:coauthVersionMax="31" xr10:uidLastSave="{00000000-0000-0000-0000-000000000000}"/>
  <bookViews>
    <workbookView xWindow="360" yWindow="75" windowWidth="15315" windowHeight="12585" xr2:uid="{00000000-000D-0000-FFFF-FFFF00000000}"/>
  </bookViews>
  <sheets>
    <sheet name="Projection" sheetId="1" r:id="rId1"/>
  </sheets>
  <calcPr calcId="179017"/>
</workbook>
</file>

<file path=xl/calcChain.xml><?xml version="1.0" encoding="utf-8"?>
<calcChain xmlns="http://schemas.openxmlformats.org/spreadsheetml/2006/main">
  <c r="E45" i="1" l="1"/>
  <c r="F45" i="1" s="1"/>
  <c r="G45" i="1" s="1"/>
  <c r="H45" i="1" s="1"/>
  <c r="I45" i="1" s="1"/>
  <c r="J45" i="1" s="1"/>
  <c r="E44" i="1"/>
  <c r="H41" i="1"/>
  <c r="E39" i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E47" i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G48" i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K49" i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F42" i="1"/>
  <c r="G42" i="1" s="1"/>
  <c r="H42" i="1" s="1"/>
  <c r="I42" i="1" s="1"/>
  <c r="J42" i="1" s="1"/>
  <c r="F43" i="1"/>
  <c r="G43" i="1" s="1"/>
  <c r="H43" i="1" s="1"/>
  <c r="I43" i="1" s="1"/>
  <c r="J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L40" i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I40" i="1"/>
  <c r="J40" i="1" s="1"/>
  <c r="F38" i="1"/>
  <c r="G38" i="1" s="1"/>
  <c r="H38" i="1" s="1"/>
  <c r="I38" i="1" s="1"/>
  <c r="J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J33" i="1"/>
  <c r="L14" i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L13" i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L12" i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D6" i="1"/>
  <c r="D7" i="1"/>
  <c r="D8" i="1"/>
  <c r="D9" i="1"/>
  <c r="D15" i="1"/>
  <c r="D19" i="1" s="1"/>
  <c r="D22" i="1" s="1"/>
  <c r="E5" i="1"/>
  <c r="J11" i="1"/>
  <c r="I41" i="1" l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W39" i="1"/>
  <c r="V35" i="1"/>
  <c r="U35" i="1"/>
  <c r="L35" i="1"/>
  <c r="T35" i="1"/>
  <c r="H35" i="1"/>
  <c r="P35" i="1"/>
  <c r="F35" i="1"/>
  <c r="J35" i="1"/>
  <c r="N35" i="1"/>
  <c r="R35" i="1"/>
  <c r="K42" i="1"/>
  <c r="G35" i="1"/>
  <c r="I35" i="1"/>
  <c r="K35" i="1"/>
  <c r="M35" i="1"/>
  <c r="O35" i="1"/>
  <c r="Q35" i="1"/>
  <c r="S35" i="1"/>
  <c r="D46" i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D20" i="1"/>
  <c r="D21" i="1"/>
  <c r="K57" i="1" l="1"/>
  <c r="G57" i="1"/>
  <c r="F57" i="1"/>
  <c r="J57" i="1"/>
  <c r="I57" i="1"/>
  <c r="H57" i="1"/>
  <c r="W35" i="1"/>
  <c r="X39" i="1"/>
  <c r="L42" i="1"/>
  <c r="L57" i="1" s="1"/>
  <c r="D23" i="1"/>
  <c r="Y39" i="1" l="1"/>
  <c r="X35" i="1"/>
  <c r="M42" i="1"/>
  <c r="D25" i="1"/>
  <c r="D24" i="1"/>
  <c r="D26" i="1"/>
  <c r="N42" i="1" l="1"/>
  <c r="M57" i="1"/>
  <c r="Y35" i="1"/>
  <c r="Z39" i="1"/>
  <c r="O42" i="1" l="1"/>
  <c r="N57" i="1"/>
  <c r="AA39" i="1"/>
  <c r="Z35" i="1"/>
  <c r="P42" i="1" l="1"/>
  <c r="O57" i="1"/>
  <c r="AA35" i="1"/>
  <c r="AB39" i="1"/>
  <c r="Q42" i="1" l="1"/>
  <c r="P57" i="1"/>
  <c r="AC39" i="1"/>
  <c r="AB35" i="1"/>
  <c r="R42" i="1" l="1"/>
  <c r="Q57" i="1"/>
  <c r="AC35" i="1"/>
  <c r="S42" i="1" l="1"/>
  <c r="R57" i="1"/>
  <c r="J8" i="1"/>
  <c r="T42" i="1" l="1"/>
  <c r="S57" i="1"/>
  <c r="J10" i="1"/>
  <c r="I16" i="1"/>
  <c r="U42" i="1" l="1"/>
  <c r="T57" i="1"/>
  <c r="L31" i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I15" i="1"/>
  <c r="V42" i="1" l="1"/>
  <c r="U57" i="1"/>
  <c r="I19" i="1"/>
  <c r="W42" i="1" l="1"/>
  <c r="V57" i="1"/>
  <c r="I22" i="1"/>
  <c r="I21" i="1"/>
  <c r="I20" i="1"/>
  <c r="K17" i="1"/>
  <c r="X42" i="1" l="1"/>
  <c r="W57" i="1"/>
  <c r="K34" i="1"/>
  <c r="K45" i="1"/>
  <c r="I23" i="1"/>
  <c r="I25" i="1" s="1"/>
  <c r="L17" i="1"/>
  <c r="L34" i="1" s="1"/>
  <c r="I26" i="1" l="1"/>
  <c r="I24" i="1"/>
  <c r="Y42" i="1"/>
  <c r="X57" i="1"/>
  <c r="L45" i="1"/>
  <c r="M17" i="1"/>
  <c r="M34" i="1" s="1"/>
  <c r="Z42" i="1" l="1"/>
  <c r="Y57" i="1"/>
  <c r="M45" i="1"/>
  <c r="N17" i="1"/>
  <c r="N34" i="1" s="1"/>
  <c r="AA42" i="1" l="1"/>
  <c r="Z57" i="1"/>
  <c r="N45" i="1"/>
  <c r="O17" i="1"/>
  <c r="O34" i="1" s="1"/>
  <c r="AB42" i="1" l="1"/>
  <c r="AA57" i="1"/>
  <c r="O45" i="1"/>
  <c r="P17" i="1"/>
  <c r="P34" i="1" s="1"/>
  <c r="AC42" i="1" l="1"/>
  <c r="AC57" i="1" s="1"/>
  <c r="AB57" i="1"/>
  <c r="P45" i="1"/>
  <c r="Q17" i="1"/>
  <c r="Q34" i="1" s="1"/>
  <c r="Q45" i="1" l="1"/>
  <c r="R17" i="1"/>
  <c r="R34" i="1" s="1"/>
  <c r="R45" i="1" l="1"/>
  <c r="S17" i="1"/>
  <c r="S34" i="1" s="1"/>
  <c r="S45" i="1" l="1"/>
  <c r="T17" i="1"/>
  <c r="T34" i="1" s="1"/>
  <c r="T45" i="1" l="1"/>
  <c r="U17" i="1"/>
  <c r="U34" i="1" s="1"/>
  <c r="U45" i="1" l="1"/>
  <c r="L28" i="1"/>
  <c r="M28" i="1" s="1"/>
  <c r="N28" i="1" s="1"/>
  <c r="L29" i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V17" i="1"/>
  <c r="V34" i="1" s="1"/>
  <c r="L18" i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V45" i="1" l="1"/>
  <c r="O28" i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L30" i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W17" i="1"/>
  <c r="W34" i="1" s="1"/>
  <c r="W45" i="1" l="1"/>
  <c r="X17" i="1"/>
  <c r="E33" i="1"/>
  <c r="F5" i="1"/>
  <c r="F16" i="1"/>
  <c r="E15" i="1"/>
  <c r="G16" i="1" l="1"/>
  <c r="F44" i="1"/>
  <c r="X45" i="1"/>
  <c r="E19" i="1"/>
  <c r="X34" i="1"/>
  <c r="Y17" i="1"/>
  <c r="G5" i="1"/>
  <c r="H5" i="1" s="1"/>
  <c r="I5" i="1" s="1"/>
  <c r="F10" i="1"/>
  <c r="E50" i="1"/>
  <c r="Y45" i="1" l="1"/>
  <c r="G44" i="1"/>
  <c r="F58" i="1"/>
  <c r="E56" i="1"/>
  <c r="I10" i="1"/>
  <c r="I8" i="1"/>
  <c r="I6" i="1"/>
  <c r="I9" i="1"/>
  <c r="I7" i="1"/>
  <c r="E22" i="1"/>
  <c r="E20" i="1"/>
  <c r="E21" i="1"/>
  <c r="Y34" i="1"/>
  <c r="Z17" i="1"/>
  <c r="H10" i="1"/>
  <c r="G10" i="1"/>
  <c r="Z45" i="1" l="1"/>
  <c r="H44" i="1"/>
  <c r="G58" i="1"/>
  <c r="E23" i="1"/>
  <c r="Z34" i="1"/>
  <c r="AA17" i="1"/>
  <c r="E32" i="1"/>
  <c r="E55" i="1" s="1"/>
  <c r="AA45" i="1" l="1"/>
  <c r="I44" i="1"/>
  <c r="H58" i="1"/>
  <c r="E26" i="1"/>
  <c r="E36" i="1" s="1"/>
  <c r="E25" i="1"/>
  <c r="E24" i="1"/>
  <c r="AA34" i="1"/>
  <c r="AB17" i="1"/>
  <c r="AB45" i="1" s="1"/>
  <c r="F32" i="1"/>
  <c r="K33" i="1"/>
  <c r="J44" i="1" l="1"/>
  <c r="I58" i="1"/>
  <c r="I50" i="1"/>
  <c r="I56" i="1" s="1"/>
  <c r="E53" i="1"/>
  <c r="E37" i="1"/>
  <c r="E54" i="1" s="1"/>
  <c r="AC17" i="1"/>
  <c r="AC34" i="1" s="1"/>
  <c r="AB34" i="1"/>
  <c r="G32" i="1"/>
  <c r="L16" i="1"/>
  <c r="L33" i="1" s="1"/>
  <c r="K44" i="1" l="1"/>
  <c r="J58" i="1"/>
  <c r="AC45" i="1"/>
  <c r="H32" i="1"/>
  <c r="M16" i="1"/>
  <c r="M33" i="1" s="1"/>
  <c r="L44" i="1" l="1"/>
  <c r="K58" i="1"/>
  <c r="N16" i="1"/>
  <c r="N33" i="1" s="1"/>
  <c r="E9" i="1"/>
  <c r="E8" i="1"/>
  <c r="E7" i="1"/>
  <c r="E6" i="1"/>
  <c r="M44" i="1" l="1"/>
  <c r="N44" i="1" s="1"/>
  <c r="L58" i="1"/>
  <c r="O16" i="1"/>
  <c r="O33" i="1" s="1"/>
  <c r="O44" i="1" l="1"/>
  <c r="P16" i="1"/>
  <c r="P33" i="1" s="1"/>
  <c r="F15" i="1"/>
  <c r="F9" i="1"/>
  <c r="F8" i="1"/>
  <c r="F7" i="1"/>
  <c r="F6" i="1"/>
  <c r="P44" i="1" l="1"/>
  <c r="F19" i="1"/>
  <c r="Q16" i="1"/>
  <c r="Q33" i="1" s="1"/>
  <c r="G15" i="1"/>
  <c r="G9" i="1"/>
  <c r="G8" i="1"/>
  <c r="G7" i="1"/>
  <c r="G6" i="1"/>
  <c r="Q44" i="1" l="1"/>
  <c r="F22" i="1"/>
  <c r="F21" i="1"/>
  <c r="F20" i="1"/>
  <c r="G19" i="1"/>
  <c r="R16" i="1"/>
  <c r="R33" i="1" s="1"/>
  <c r="H15" i="1"/>
  <c r="H9" i="1"/>
  <c r="H8" i="1"/>
  <c r="H7" i="1"/>
  <c r="H6" i="1"/>
  <c r="R44" i="1" l="1"/>
  <c r="G21" i="1"/>
  <c r="G22" i="1"/>
  <c r="G20" i="1"/>
  <c r="H19" i="1"/>
  <c r="F23" i="1"/>
  <c r="F26" i="1" s="1"/>
  <c r="S16" i="1"/>
  <c r="S33" i="1" s="1"/>
  <c r="S44" i="1" l="1"/>
  <c r="G23" i="1"/>
  <c r="H21" i="1"/>
  <c r="H22" i="1"/>
  <c r="H20" i="1"/>
  <c r="T16" i="1"/>
  <c r="T33" i="1" s="1"/>
  <c r="K5" i="1"/>
  <c r="J9" i="1"/>
  <c r="J7" i="1"/>
  <c r="J6" i="1"/>
  <c r="T44" i="1" l="1"/>
  <c r="G26" i="1"/>
  <c r="G25" i="1"/>
  <c r="G24" i="1"/>
  <c r="H23" i="1"/>
  <c r="H26" i="1" s="1"/>
  <c r="K10" i="1"/>
  <c r="K11" i="1"/>
  <c r="U16" i="1"/>
  <c r="U33" i="1" s="1"/>
  <c r="L5" i="1"/>
  <c r="K9" i="1"/>
  <c r="K8" i="1"/>
  <c r="K7" i="1"/>
  <c r="K6" i="1"/>
  <c r="U44" i="1" l="1"/>
  <c r="L10" i="1"/>
  <c r="L11" i="1"/>
  <c r="V16" i="1"/>
  <c r="V33" i="1" s="1"/>
  <c r="M5" i="1"/>
  <c r="L9" i="1"/>
  <c r="L8" i="1"/>
  <c r="L7" i="1"/>
  <c r="L6" i="1"/>
  <c r="V44" i="1" l="1"/>
  <c r="M10" i="1"/>
  <c r="M11" i="1"/>
  <c r="W16" i="1"/>
  <c r="W33" i="1" s="1"/>
  <c r="N5" i="1"/>
  <c r="M9" i="1"/>
  <c r="M8" i="1"/>
  <c r="M7" i="1"/>
  <c r="M6" i="1"/>
  <c r="W44" i="1" l="1"/>
  <c r="N10" i="1"/>
  <c r="N11" i="1"/>
  <c r="X16" i="1"/>
  <c r="O5" i="1"/>
  <c r="N9" i="1"/>
  <c r="N8" i="1"/>
  <c r="N7" i="1"/>
  <c r="N6" i="1"/>
  <c r="X44" i="1" l="1"/>
  <c r="O10" i="1"/>
  <c r="O11" i="1"/>
  <c r="Y16" i="1"/>
  <c r="X33" i="1"/>
  <c r="N58" i="1"/>
  <c r="M58" i="1"/>
  <c r="P5" i="1"/>
  <c r="O9" i="1"/>
  <c r="O8" i="1"/>
  <c r="O7" i="1"/>
  <c r="O6" i="1"/>
  <c r="Y33" i="1" l="1"/>
  <c r="Y44" i="1"/>
  <c r="P10" i="1"/>
  <c r="P11" i="1"/>
  <c r="Z16" i="1"/>
  <c r="Z33" i="1" s="1"/>
  <c r="Q5" i="1"/>
  <c r="P9" i="1"/>
  <c r="P8" i="1"/>
  <c r="P7" i="1"/>
  <c r="P6" i="1"/>
  <c r="Z44" i="1" l="1"/>
  <c r="Q10" i="1"/>
  <c r="Q11" i="1"/>
  <c r="AA16" i="1"/>
  <c r="AA33" i="1" s="1"/>
  <c r="P58" i="1"/>
  <c r="O58" i="1"/>
  <c r="R5" i="1"/>
  <c r="Q9" i="1"/>
  <c r="Q8" i="1"/>
  <c r="Q7" i="1"/>
  <c r="Q6" i="1"/>
  <c r="AA44" i="1" l="1"/>
  <c r="R10" i="1"/>
  <c r="R11" i="1"/>
  <c r="AB16" i="1"/>
  <c r="AB33" i="1" s="1"/>
  <c r="Q58" i="1"/>
  <c r="S5" i="1"/>
  <c r="R9" i="1"/>
  <c r="R8" i="1"/>
  <c r="R7" i="1"/>
  <c r="R6" i="1"/>
  <c r="AB44" i="1" l="1"/>
  <c r="S10" i="1"/>
  <c r="S11" i="1"/>
  <c r="AC16" i="1"/>
  <c r="AC33" i="1" s="1"/>
  <c r="R58" i="1"/>
  <c r="T5" i="1"/>
  <c r="S9" i="1"/>
  <c r="S8" i="1"/>
  <c r="S7" i="1"/>
  <c r="S6" i="1"/>
  <c r="AC44" i="1" l="1"/>
  <c r="T10" i="1"/>
  <c r="T11" i="1"/>
  <c r="S58" i="1"/>
  <c r="T58" i="1"/>
  <c r="U5" i="1"/>
  <c r="T9" i="1"/>
  <c r="T8" i="1"/>
  <c r="T7" i="1"/>
  <c r="T6" i="1"/>
  <c r="U10" i="1" l="1"/>
  <c r="U11" i="1"/>
  <c r="U58" i="1"/>
  <c r="V5" i="1"/>
  <c r="U9" i="1"/>
  <c r="U8" i="1"/>
  <c r="U7" i="1"/>
  <c r="U6" i="1"/>
  <c r="V10" i="1" l="1"/>
  <c r="V11" i="1"/>
  <c r="V58" i="1"/>
  <c r="W5" i="1"/>
  <c r="V9" i="1"/>
  <c r="V8" i="1"/>
  <c r="V7" i="1"/>
  <c r="V6" i="1"/>
  <c r="W10" i="1" l="1"/>
  <c r="W11" i="1"/>
  <c r="W58" i="1"/>
  <c r="X5" i="1"/>
  <c r="X11" i="1" s="1"/>
  <c r="W9" i="1"/>
  <c r="W8" i="1"/>
  <c r="W7" i="1"/>
  <c r="W6" i="1"/>
  <c r="X10" i="1" l="1"/>
  <c r="Y5" i="1"/>
  <c r="Y11" i="1" s="1"/>
  <c r="X9" i="1"/>
  <c r="X8" i="1"/>
  <c r="X7" i="1"/>
  <c r="X6" i="1"/>
  <c r="Y10" i="1" l="1"/>
  <c r="Y7" i="1"/>
  <c r="Z5" i="1"/>
  <c r="Z11" i="1" s="1"/>
  <c r="Y8" i="1"/>
  <c r="Y9" i="1"/>
  <c r="Y6" i="1"/>
  <c r="X58" i="1"/>
  <c r="F25" i="1"/>
  <c r="F24" i="1"/>
  <c r="F36" i="1"/>
  <c r="F53" i="1" l="1"/>
  <c r="F59" i="1"/>
  <c r="Z10" i="1"/>
  <c r="Z7" i="1"/>
  <c r="Z6" i="1"/>
  <c r="Z9" i="1"/>
  <c r="Z8" i="1"/>
  <c r="AA5" i="1"/>
  <c r="AA11" i="1" s="1"/>
  <c r="Y58" i="1"/>
  <c r="F37" i="1"/>
  <c r="F54" i="1" s="1"/>
  <c r="F50" i="1"/>
  <c r="F55" i="1" l="1"/>
  <c r="F56" i="1"/>
  <c r="F51" i="1"/>
  <c r="F52" i="1" s="1"/>
  <c r="AA10" i="1"/>
  <c r="AA6" i="1"/>
  <c r="AA7" i="1"/>
  <c r="AA9" i="1"/>
  <c r="AA8" i="1"/>
  <c r="AB5" i="1"/>
  <c r="AB11" i="1" s="1"/>
  <c r="Z58" i="1"/>
  <c r="G50" i="1"/>
  <c r="G55" i="1" l="1"/>
  <c r="G56" i="1"/>
  <c r="G51" i="1"/>
  <c r="G52" i="1" s="1"/>
  <c r="AB8" i="1"/>
  <c r="AC5" i="1"/>
  <c r="AC11" i="1" s="1"/>
  <c r="AB9" i="1"/>
  <c r="AB10" i="1"/>
  <c r="AB6" i="1"/>
  <c r="AB7" i="1"/>
  <c r="AA58" i="1"/>
  <c r="H50" i="1"/>
  <c r="H56" i="1" s="1"/>
  <c r="H55" i="1" l="1"/>
  <c r="AC10" i="1"/>
  <c r="AC6" i="1"/>
  <c r="AC7" i="1"/>
  <c r="AC8" i="1"/>
  <c r="AC9" i="1"/>
  <c r="AC58" i="1"/>
  <c r="AB58" i="1"/>
  <c r="H51" i="1"/>
  <c r="H52" i="1" s="1"/>
  <c r="K15" i="1"/>
  <c r="J15" i="1"/>
  <c r="M15" i="1"/>
  <c r="K19" i="1" l="1"/>
  <c r="J19" i="1"/>
  <c r="L15" i="1"/>
  <c r="M19" i="1"/>
  <c r="M22" i="1" l="1"/>
  <c r="M21" i="1"/>
  <c r="M20" i="1"/>
  <c r="K22" i="1"/>
  <c r="K21" i="1"/>
  <c r="K20" i="1"/>
  <c r="J22" i="1"/>
  <c r="J20" i="1"/>
  <c r="J21" i="1"/>
  <c r="L19" i="1"/>
  <c r="N15" i="1"/>
  <c r="J23" i="1" l="1"/>
  <c r="J26" i="1" s="1"/>
  <c r="K23" i="1"/>
  <c r="K26" i="1" s="1"/>
  <c r="L22" i="1"/>
  <c r="L21" i="1"/>
  <c r="L20" i="1"/>
  <c r="M23" i="1"/>
  <c r="M26" i="1" s="1"/>
  <c r="O15" i="1"/>
  <c r="N19" i="1"/>
  <c r="L23" i="1" l="1"/>
  <c r="L26" i="1" s="1"/>
  <c r="N22" i="1"/>
  <c r="N21" i="1"/>
  <c r="N20" i="1"/>
  <c r="O19" i="1"/>
  <c r="P15" i="1"/>
  <c r="N23" i="1" l="1"/>
  <c r="N26" i="1" s="1"/>
  <c r="O22" i="1"/>
  <c r="O20" i="1"/>
  <c r="O21" i="1"/>
  <c r="P19" i="1"/>
  <c r="Q15" i="1"/>
  <c r="P22" i="1" l="1"/>
  <c r="P21" i="1"/>
  <c r="P20" i="1"/>
  <c r="O23" i="1"/>
  <c r="O26" i="1" s="1"/>
  <c r="R15" i="1"/>
  <c r="Q19" i="1"/>
  <c r="P23" i="1" l="1"/>
  <c r="P26" i="1" s="1"/>
  <c r="Q21" i="1"/>
  <c r="Q22" i="1"/>
  <c r="Q20" i="1"/>
  <c r="S15" i="1"/>
  <c r="R19" i="1"/>
  <c r="Q23" i="1" l="1"/>
  <c r="Q26" i="1" s="1"/>
  <c r="R22" i="1"/>
  <c r="R21" i="1"/>
  <c r="R20" i="1"/>
  <c r="T15" i="1"/>
  <c r="S19" i="1"/>
  <c r="S22" i="1" l="1"/>
  <c r="S20" i="1"/>
  <c r="S21" i="1"/>
  <c r="R23" i="1"/>
  <c r="R26" i="1" s="1"/>
  <c r="T19" i="1"/>
  <c r="U15" i="1"/>
  <c r="S23" i="1" l="1"/>
  <c r="S26" i="1" s="1"/>
  <c r="T22" i="1"/>
  <c r="T21" i="1"/>
  <c r="T20" i="1"/>
  <c r="V15" i="1"/>
  <c r="U19" i="1"/>
  <c r="U22" i="1" l="1"/>
  <c r="U21" i="1"/>
  <c r="U20" i="1"/>
  <c r="T23" i="1"/>
  <c r="T26" i="1" s="1"/>
  <c r="V19" i="1"/>
  <c r="W15" i="1"/>
  <c r="V22" i="1" l="1"/>
  <c r="V21" i="1"/>
  <c r="V20" i="1"/>
  <c r="U23" i="1"/>
  <c r="U26" i="1" s="1"/>
  <c r="X15" i="1"/>
  <c r="W19" i="1"/>
  <c r="X19" i="1" l="1"/>
  <c r="W20" i="1"/>
  <c r="W22" i="1"/>
  <c r="W21" i="1"/>
  <c r="V23" i="1"/>
  <c r="V26" i="1" s="1"/>
  <c r="Y15" i="1"/>
  <c r="G36" i="1"/>
  <c r="H25" i="1"/>
  <c r="H36" i="1"/>
  <c r="H24" i="1"/>
  <c r="H53" i="1" l="1"/>
  <c r="H59" i="1"/>
  <c r="G53" i="1"/>
  <c r="G59" i="1"/>
  <c r="W23" i="1"/>
  <c r="W26" i="1" s="1"/>
  <c r="X22" i="1"/>
  <c r="X21" i="1"/>
  <c r="X20" i="1"/>
  <c r="Y19" i="1"/>
  <c r="Z15" i="1"/>
  <c r="H37" i="1"/>
  <c r="H54" i="1" s="1"/>
  <c r="G37" i="1"/>
  <c r="G54" i="1" s="1"/>
  <c r="Y22" i="1" l="1"/>
  <c r="Y21" i="1"/>
  <c r="Y20" i="1"/>
  <c r="X23" i="1"/>
  <c r="X26" i="1" s="1"/>
  <c r="Z19" i="1"/>
  <c r="AA15" i="1"/>
  <c r="Z22" i="1" l="1"/>
  <c r="Z21" i="1"/>
  <c r="Z20" i="1"/>
  <c r="Y23" i="1"/>
  <c r="Y26" i="1" s="1"/>
  <c r="AC15" i="1"/>
  <c r="AB15" i="1"/>
  <c r="AA19" i="1"/>
  <c r="AA22" i="1" l="1"/>
  <c r="AA21" i="1"/>
  <c r="AA20" i="1"/>
  <c r="Z23" i="1"/>
  <c r="Z26" i="1" s="1"/>
  <c r="AB19" i="1"/>
  <c r="AC19" i="1"/>
  <c r="AC22" i="1" l="1"/>
  <c r="AC21" i="1"/>
  <c r="AC20" i="1"/>
  <c r="AB22" i="1"/>
  <c r="AB21" i="1"/>
  <c r="AB20" i="1"/>
  <c r="AA23" i="1"/>
  <c r="AA26" i="1" s="1"/>
  <c r="L27" i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Y32" i="1" s="1"/>
  <c r="I51" i="1"/>
  <c r="I52" i="1" s="1"/>
  <c r="AB23" i="1" l="1"/>
  <c r="AB26" i="1" s="1"/>
  <c r="AC23" i="1"/>
  <c r="AC26" i="1" s="1"/>
  <c r="Z27" i="1"/>
  <c r="Z32" i="1" s="1"/>
  <c r="AA27" i="1" l="1"/>
  <c r="AA32" i="1" s="1"/>
  <c r="AB27" i="1" l="1"/>
  <c r="AC27" i="1" s="1"/>
  <c r="AC32" i="1" s="1"/>
  <c r="AB32" i="1" l="1"/>
  <c r="I32" i="1"/>
  <c r="I55" i="1" s="1"/>
  <c r="I36" i="1" l="1"/>
  <c r="J32" i="1"/>
  <c r="I53" i="1" l="1"/>
  <c r="I59" i="1"/>
  <c r="I37" i="1"/>
  <c r="I54" i="1" s="1"/>
  <c r="K32" i="1"/>
  <c r="L32" i="1" l="1"/>
  <c r="M32" i="1" l="1"/>
  <c r="N32" i="1" l="1"/>
  <c r="O32" i="1" l="1"/>
  <c r="P32" i="1" l="1"/>
  <c r="Q32" i="1" l="1"/>
  <c r="R32" i="1" l="1"/>
  <c r="S32" i="1" l="1"/>
  <c r="T32" i="1" l="1"/>
  <c r="U32" i="1" l="1"/>
  <c r="V32" i="1" l="1"/>
  <c r="W32" i="1" l="1"/>
  <c r="X32" i="1"/>
  <c r="J50" i="1" l="1"/>
  <c r="J56" i="1" s="1"/>
  <c r="J55" i="1" l="1"/>
  <c r="J51" i="1"/>
  <c r="J52" i="1" s="1"/>
  <c r="K50" i="1" l="1"/>
  <c r="K56" i="1" s="1"/>
  <c r="K51" i="1" l="1"/>
  <c r="K52" i="1" s="1"/>
  <c r="K55" i="1"/>
  <c r="J25" i="1" l="1"/>
  <c r="J36" i="1"/>
  <c r="J24" i="1"/>
  <c r="K24" i="1" s="1"/>
  <c r="J53" i="1" l="1"/>
  <c r="J59" i="1"/>
  <c r="L24" i="1"/>
  <c r="J37" i="1"/>
  <c r="J54" i="1" s="1"/>
  <c r="M24" i="1" l="1"/>
  <c r="K25" i="1"/>
  <c r="K36" i="1"/>
  <c r="K53" i="1" l="1"/>
  <c r="K59" i="1"/>
  <c r="K37" i="1"/>
  <c r="K54" i="1" s="1"/>
  <c r="L25" i="1"/>
  <c r="L36" i="1"/>
  <c r="N24" i="1"/>
  <c r="L53" i="1" l="1"/>
  <c r="L59" i="1"/>
  <c r="O24" i="1"/>
  <c r="M36" i="1"/>
  <c r="M53" i="1" s="1"/>
  <c r="M25" i="1"/>
  <c r="L37" i="1"/>
  <c r="L54" i="1" s="1"/>
  <c r="L50" i="1" l="1"/>
  <c r="P24" i="1"/>
  <c r="M37" i="1"/>
  <c r="M54" i="1" s="1"/>
  <c r="M59" i="1"/>
  <c r="N25" i="1"/>
  <c r="N36" i="1"/>
  <c r="N53" i="1" s="1"/>
  <c r="L55" i="1" l="1"/>
  <c r="L56" i="1"/>
  <c r="L51" i="1"/>
  <c r="L52" i="1" s="1"/>
  <c r="N59" i="1"/>
  <c r="N37" i="1"/>
  <c r="N54" i="1" s="1"/>
  <c r="Q24" i="1"/>
  <c r="M50" i="1"/>
  <c r="O25" i="1"/>
  <c r="O36" i="1"/>
  <c r="O53" i="1" s="1"/>
  <c r="M55" i="1" l="1"/>
  <c r="M56" i="1"/>
  <c r="M51" i="1"/>
  <c r="M52" i="1" s="1"/>
  <c r="N50" i="1"/>
  <c r="P25" i="1"/>
  <c r="P36" i="1"/>
  <c r="P53" i="1" s="1"/>
  <c r="O37" i="1"/>
  <c r="O54" i="1" s="1"/>
  <c r="O59" i="1"/>
  <c r="R24" i="1"/>
  <c r="N55" i="1" l="1"/>
  <c r="N56" i="1"/>
  <c r="N51" i="1"/>
  <c r="N52" i="1" s="1"/>
  <c r="P59" i="1"/>
  <c r="P37" i="1"/>
  <c r="P54" i="1" s="1"/>
  <c r="O50" i="1"/>
  <c r="Q25" i="1"/>
  <c r="Q36" i="1"/>
  <c r="Q53" i="1" s="1"/>
  <c r="S24" i="1"/>
  <c r="O55" i="1" l="1"/>
  <c r="O56" i="1"/>
  <c r="O51" i="1"/>
  <c r="O52" i="1" s="1"/>
  <c r="R25" i="1"/>
  <c r="R36" i="1"/>
  <c r="R53" i="1" s="1"/>
  <c r="T24" i="1"/>
  <c r="Q59" i="1"/>
  <c r="Q37" i="1"/>
  <c r="Q54" i="1" s="1"/>
  <c r="P50" i="1"/>
  <c r="P55" i="1" l="1"/>
  <c r="P56" i="1"/>
  <c r="P51" i="1"/>
  <c r="P52" i="1" s="1"/>
  <c r="U24" i="1"/>
  <c r="R59" i="1"/>
  <c r="R37" i="1"/>
  <c r="R54" i="1" s="1"/>
  <c r="Q50" i="1"/>
  <c r="S25" i="1"/>
  <c r="S36" i="1"/>
  <c r="S53" i="1" s="1"/>
  <c r="Q55" i="1" l="1"/>
  <c r="Q56" i="1"/>
  <c r="Q51" i="1"/>
  <c r="Q52" i="1" s="1"/>
  <c r="S59" i="1"/>
  <c r="S37" i="1"/>
  <c r="S54" i="1" s="1"/>
  <c r="R50" i="1"/>
  <c r="V24" i="1"/>
  <c r="T25" i="1"/>
  <c r="T36" i="1"/>
  <c r="T53" i="1" s="1"/>
  <c r="R55" i="1" l="1"/>
  <c r="R56" i="1"/>
  <c r="R51" i="1"/>
  <c r="R52" i="1" s="1"/>
  <c r="U36" i="1"/>
  <c r="U53" i="1" s="1"/>
  <c r="U25" i="1"/>
  <c r="T37" i="1"/>
  <c r="T54" i="1" s="1"/>
  <c r="T59" i="1"/>
  <c r="W24" i="1"/>
  <c r="S50" i="1"/>
  <c r="S55" i="1" l="1"/>
  <c r="S56" i="1"/>
  <c r="S51" i="1"/>
  <c r="S52" i="1" s="1"/>
  <c r="X24" i="1"/>
  <c r="T50" i="1"/>
  <c r="V25" i="1"/>
  <c r="V36" i="1"/>
  <c r="V53" i="1" s="1"/>
  <c r="U59" i="1"/>
  <c r="U37" i="1"/>
  <c r="U54" i="1" s="1"/>
  <c r="T55" i="1" l="1"/>
  <c r="T56" i="1"/>
  <c r="T51" i="1"/>
  <c r="T52" i="1" s="1"/>
  <c r="V59" i="1"/>
  <c r="V37" i="1"/>
  <c r="V54" i="1" s="1"/>
  <c r="U50" i="1"/>
  <c r="Y24" i="1"/>
  <c r="W25" i="1"/>
  <c r="W36" i="1"/>
  <c r="W53" i="1" s="1"/>
  <c r="U55" i="1" l="1"/>
  <c r="U56" i="1"/>
  <c r="U51" i="1"/>
  <c r="U52" i="1" s="1"/>
  <c r="X25" i="1"/>
  <c r="X36" i="1"/>
  <c r="X53" i="1" s="1"/>
  <c r="Z24" i="1"/>
  <c r="V50" i="1"/>
  <c r="W59" i="1"/>
  <c r="W37" i="1"/>
  <c r="W54" i="1" s="1"/>
  <c r="V55" i="1" l="1"/>
  <c r="V56" i="1"/>
  <c r="V51" i="1"/>
  <c r="V52" i="1" s="1"/>
  <c r="W50" i="1"/>
  <c r="Y25" i="1"/>
  <c r="Y36" i="1"/>
  <c r="Y53" i="1" s="1"/>
  <c r="X37" i="1"/>
  <c r="X54" i="1" s="1"/>
  <c r="X59" i="1"/>
  <c r="AA24" i="1"/>
  <c r="W55" i="1" l="1"/>
  <c r="W56" i="1"/>
  <c r="W51" i="1"/>
  <c r="W52" i="1" s="1"/>
  <c r="Z25" i="1"/>
  <c r="Z36" i="1"/>
  <c r="Z53" i="1" s="1"/>
  <c r="Y37" i="1"/>
  <c r="Y54" i="1" s="1"/>
  <c r="Y59" i="1"/>
  <c r="X50" i="1"/>
  <c r="AB24" i="1"/>
  <c r="X55" i="1" l="1"/>
  <c r="X56" i="1"/>
  <c r="X51" i="1"/>
  <c r="X52" i="1" s="1"/>
  <c r="AA25" i="1"/>
  <c r="AA36" i="1"/>
  <c r="AA53" i="1" s="1"/>
  <c r="Y50" i="1"/>
  <c r="Z59" i="1"/>
  <c r="Z37" i="1"/>
  <c r="Z54" i="1" s="1"/>
  <c r="AC24" i="1"/>
  <c r="Y55" i="1" l="1"/>
  <c r="Y56" i="1"/>
  <c r="Y51" i="1"/>
  <c r="Y52" i="1" s="1"/>
  <c r="AC25" i="1"/>
  <c r="AC36" i="1"/>
  <c r="AC53" i="1" s="1"/>
  <c r="AA59" i="1"/>
  <c r="AA37" i="1"/>
  <c r="AA54" i="1" s="1"/>
  <c r="AB36" i="1"/>
  <c r="AB53" i="1" s="1"/>
  <c r="AB25" i="1"/>
  <c r="Z50" i="1"/>
  <c r="Z55" i="1" l="1"/>
  <c r="Z56" i="1"/>
  <c r="Z51" i="1"/>
  <c r="Z52" i="1" s="1"/>
  <c r="AB59" i="1"/>
  <c r="AB37" i="1"/>
  <c r="AB54" i="1" s="1"/>
  <c r="AC59" i="1"/>
  <c r="AC37" i="1"/>
  <c r="AC54" i="1" s="1"/>
  <c r="AA50" i="1"/>
  <c r="AA55" i="1" l="1"/>
  <c r="AA56" i="1"/>
  <c r="AA51" i="1"/>
  <c r="AA52" i="1" s="1"/>
  <c r="AB50" i="1"/>
  <c r="AC50" i="1"/>
  <c r="AC55" i="1" l="1"/>
  <c r="AC56" i="1"/>
  <c r="AB55" i="1"/>
  <c r="AB56" i="1"/>
  <c r="AB51" i="1"/>
  <c r="AB52" i="1" s="1"/>
  <c r="AC51" i="1"/>
  <c r="AC52" i="1" s="1"/>
</calcChain>
</file>

<file path=xl/sharedStrings.xml><?xml version="1.0" encoding="utf-8"?>
<sst xmlns="http://schemas.openxmlformats.org/spreadsheetml/2006/main" count="68" uniqueCount="60">
  <si>
    <t>Age</t>
  </si>
  <si>
    <t>Expenses</t>
  </si>
  <si>
    <t>Housing</t>
  </si>
  <si>
    <t>Childcare</t>
  </si>
  <si>
    <t>Deductions</t>
  </si>
  <si>
    <t>Insurance</t>
  </si>
  <si>
    <t>Taxable income</t>
  </si>
  <si>
    <t>Day-to-day</t>
  </si>
  <si>
    <t>Savings</t>
  </si>
  <si>
    <t>Miscellaneous</t>
  </si>
  <si>
    <t>Assets</t>
  </si>
  <si>
    <t>Cash</t>
  </si>
  <si>
    <t>Investments</t>
  </si>
  <si>
    <t>Retirement</t>
  </si>
  <si>
    <t>Asset
Growth</t>
  </si>
  <si>
    <t>Gross income</t>
  </si>
  <si>
    <t>Net worth / expenses</t>
  </si>
  <si>
    <t>Savings on net</t>
  </si>
  <si>
    <t>Savings on gross</t>
  </si>
  <si>
    <t>Family Financial Projection</t>
  </si>
  <si>
    <t>Source: EconDad.com</t>
  </si>
  <si>
    <t>[Source #1]</t>
  </si>
  <si>
    <t>[Source #2]</t>
  </si>
  <si>
    <t>[Source #3]</t>
  </si>
  <si>
    <t>Group</t>
  </si>
  <si>
    <t>Description</t>
  </si>
  <si>
    <t>Value</t>
  </si>
  <si>
    <t>Taxes: Federal</t>
  </si>
  <si>
    <t>Taxes: State</t>
  </si>
  <si>
    <t>Taxes: Payroll</t>
  </si>
  <si>
    <t>Taxes: Total</t>
  </si>
  <si>
    <t>Tax on taxable income</t>
  </si>
  <si>
    <t>Tax on gross income</t>
  </si>
  <si>
    <t>Pre-tax: [Account 1]</t>
  </si>
  <si>
    <t>Pre-tax: [Account 2]</t>
  </si>
  <si>
    <t>Primary mortgate</t>
  </si>
  <si>
    <t>529: [Name]</t>
  </si>
  <si>
    <t>TOTAL: Net worth</t>
  </si>
  <si>
    <t>TOTAL: Savings</t>
  </si>
  <si>
    <t>TOTAL: Expenses</t>
  </si>
  <si>
    <t>TOTAL: Net Income</t>
  </si>
  <si>
    <t>TOTAL: Gross Income</t>
  </si>
  <si>
    <t>[Spouse]</t>
  </si>
  <si>
    <t>[Kid #1]</t>
  </si>
  <si>
    <t>[Kid #2]</t>
  </si>
  <si>
    <t>[Kid #3]</t>
  </si>
  <si>
    <t>[Kid #4]</t>
  </si>
  <si>
    <t>Net
Income</t>
  </si>
  <si>
    <t>IRA: [Account 1]</t>
  </si>
  <si>
    <t>IRA: [Account 2]</t>
  </si>
  <si>
    <t>Financial</t>
  </si>
  <si>
    <t>[Your name]</t>
  </si>
  <si>
    <t>Figures are illustrative and should be reviewed with your financial advisor.</t>
  </si>
  <si>
    <t>Primary RE: Value</t>
  </si>
  <si>
    <t>Primary RE: Loan</t>
  </si>
  <si>
    <t>2nd RE: Value</t>
  </si>
  <si>
    <t>2nd RE: Loan</t>
  </si>
  <si>
    <t>Net worth / income</t>
  </si>
  <si>
    <t>Increase</t>
  </si>
  <si>
    <t>Increase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</si>
</sst>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%\ "/>
    <numFmt numFmtId="167" formatCode="0&quot;E&quot;"/>
    <numFmt numFmtId="168" formatCode="0.0&quot;x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8">
    <xf numFmtId="0" fontId="0" fillId="0" borderId="0" xfId="0"/>
    <xf numFmtId="0" fontId="3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5" xfId="0" applyBorder="1"/>
    <xf numFmtId="164" fontId="0" fillId="0" borderId="3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Border="1"/>
    <xf numFmtId="164" fontId="0" fillId="0" borderId="0" xfId="1" applyNumberFormat="1" applyFont="1" applyBorder="1"/>
    <xf numFmtId="164" fontId="0" fillId="0" borderId="5" xfId="0" applyNumberFormat="1" applyBorder="1"/>
    <xf numFmtId="0" fontId="0" fillId="0" borderId="4" xfId="0" applyBorder="1"/>
    <xf numFmtId="164" fontId="0" fillId="0" borderId="4" xfId="0" applyNumberFormat="1" applyBorder="1"/>
    <xf numFmtId="0" fontId="0" fillId="0" borderId="3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5" xfId="0" applyBorder="1" applyAlignment="1">
      <alignment horizontal="left" indent="1"/>
    </xf>
    <xf numFmtId="164" fontId="0" fillId="0" borderId="4" xfId="1" applyNumberFormat="1" applyFont="1" applyBorder="1"/>
    <xf numFmtId="164" fontId="0" fillId="0" borderId="5" xfId="0" applyNumberFormat="1" applyFont="1" applyBorder="1"/>
    <xf numFmtId="0" fontId="0" fillId="0" borderId="5" xfId="0" applyFill="1" applyBorder="1" applyAlignment="1">
      <alignment horizontal="left" indent="1"/>
    </xf>
    <xf numFmtId="9" fontId="0" fillId="0" borderId="3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8" xfId="1" applyNumberFormat="1" applyFont="1" applyBorder="1"/>
    <xf numFmtId="164" fontId="0" fillId="0" borderId="8" xfId="0" applyNumberFormat="1" applyBorder="1"/>
    <xf numFmtId="164" fontId="0" fillId="0" borderId="6" xfId="1" applyNumberFormat="1" applyFont="1" applyBorder="1"/>
    <xf numFmtId="164" fontId="0" fillId="0" borderId="9" xfId="1" applyNumberFormat="1" applyFont="1" applyBorder="1" applyAlignment="1">
      <alignment horizontal="center" vertical="center"/>
    </xf>
    <xf numFmtId="164" fontId="0" fillId="0" borderId="9" xfId="0" applyNumberFormat="1" applyBorder="1"/>
    <xf numFmtId="166" fontId="0" fillId="0" borderId="0" xfId="2" applyNumberFormat="1" applyFont="1" applyBorder="1"/>
    <xf numFmtId="166" fontId="0" fillId="0" borderId="8" xfId="2" applyNumberFormat="1" applyFont="1" applyBorder="1"/>
    <xf numFmtId="0" fontId="0" fillId="0" borderId="12" xfId="0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10" xfId="0" applyNumberFormat="1" applyBorder="1"/>
    <xf numFmtId="164" fontId="0" fillId="0" borderId="12" xfId="1" applyNumberFormat="1" applyFont="1" applyBorder="1"/>
    <xf numFmtId="164" fontId="0" fillId="0" borderId="12" xfId="0" applyNumberFormat="1" applyBorder="1"/>
    <xf numFmtId="166" fontId="0" fillId="0" borderId="12" xfId="2" applyNumberFormat="1" applyFont="1" applyBorder="1"/>
    <xf numFmtId="164" fontId="0" fillId="0" borderId="10" xfId="1" applyNumberFormat="1" applyFont="1" applyBorder="1"/>
    <xf numFmtId="164" fontId="0" fillId="0" borderId="13" xfId="1" applyNumberFormat="1" applyFont="1" applyBorder="1" applyAlignment="1">
      <alignment horizontal="center" vertical="center"/>
    </xf>
    <xf numFmtId="164" fontId="0" fillId="0" borderId="13" xfId="0" applyNumberFormat="1" applyBorder="1"/>
    <xf numFmtId="164" fontId="0" fillId="2" borderId="0" xfId="1" applyNumberFormat="1" applyFont="1" applyFill="1" applyBorder="1" applyAlignment="1">
      <alignment horizontal="center" vertical="center"/>
    </xf>
    <xf numFmtId="164" fontId="1" fillId="0" borderId="4" xfId="1" applyNumberFormat="1" applyFont="1" applyBorder="1"/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Fill="1" applyBorder="1"/>
    <xf numFmtId="165" fontId="0" fillId="0" borderId="0" xfId="2" applyNumberFormat="1" applyFon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14" xfId="0" applyNumberFormat="1" applyBorder="1" applyAlignment="1">
      <alignment horizontal="center" vertical="center"/>
    </xf>
    <xf numFmtId="167" fontId="0" fillId="0" borderId="15" xfId="0" applyNumberFormat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8" xfId="1" applyNumberFormat="1" applyFont="1" applyFill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4" fontId="0" fillId="0" borderId="4" xfId="0" applyNumberFormat="1" applyFont="1" applyBorder="1"/>
    <xf numFmtId="0" fontId="2" fillId="0" borderId="4" xfId="0" applyFont="1" applyFill="1" applyBorder="1" applyAlignment="1">
      <alignment horizontal="left" indent="1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1" fillId="0" borderId="5" xfId="1" applyNumberFormat="1" applyFont="1" applyFill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1" fillId="0" borderId="0" xfId="2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left" indent="1"/>
    </xf>
    <xf numFmtId="164" fontId="0" fillId="0" borderId="3" xfId="0" applyNumberFormat="1" applyFont="1" applyBorder="1"/>
    <xf numFmtId="164" fontId="2" fillId="3" borderId="5" xfId="0" applyNumberFormat="1" applyFont="1" applyFill="1" applyBorder="1"/>
    <xf numFmtId="164" fontId="2" fillId="3" borderId="13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right" vertical="center"/>
    </xf>
    <xf numFmtId="166" fontId="0" fillId="0" borderId="0" xfId="2" applyNumberFormat="1" applyFont="1" applyFill="1" applyBorder="1"/>
    <xf numFmtId="164" fontId="0" fillId="0" borderId="3" xfId="1" applyNumberFormat="1" applyFont="1" applyFill="1" applyBorder="1" applyAlignment="1">
      <alignment horizontal="center" vertical="center"/>
    </xf>
    <xf numFmtId="164" fontId="0" fillId="0" borderId="5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0" fillId="0" borderId="5" xfId="0" applyNumberFormat="1" applyFont="1" applyFill="1" applyBorder="1"/>
    <xf numFmtId="0" fontId="0" fillId="0" borderId="12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/>
    </xf>
    <xf numFmtId="164" fontId="0" fillId="0" borderId="4" xfId="0" applyNumberFormat="1" applyFill="1" applyBorder="1"/>
    <xf numFmtId="164" fontId="0" fillId="0" borderId="10" xfId="0" applyNumberFormat="1" applyFill="1" applyBorder="1"/>
    <xf numFmtId="164" fontId="0" fillId="0" borderId="12" xfId="1" applyNumberFormat="1" applyFont="1" applyFill="1" applyBorder="1"/>
    <xf numFmtId="166" fontId="0" fillId="0" borderId="12" xfId="2" applyNumberFormat="1" applyFont="1" applyFill="1" applyBorder="1"/>
    <xf numFmtId="164" fontId="0" fillId="0" borderId="10" xfId="1" applyNumberFormat="1" applyFont="1" applyFill="1" applyBorder="1"/>
    <xf numFmtId="164" fontId="2" fillId="0" borderId="0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164" fontId="0" fillId="0" borderId="6" xfId="0" applyNumberFormat="1" applyFont="1" applyBorder="1"/>
    <xf numFmtId="0" fontId="0" fillId="4" borderId="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64" fontId="0" fillId="2" borderId="0" xfId="1" applyNumberFormat="1" applyFont="1" applyFill="1" applyBorder="1"/>
    <xf numFmtId="164" fontId="0" fillId="0" borderId="8" xfId="1" applyNumberFormat="1" applyFont="1" applyFill="1" applyBorder="1"/>
    <xf numFmtId="164" fontId="0" fillId="0" borderId="0" xfId="0" applyNumberFormat="1" applyFont="1" applyBorder="1"/>
    <xf numFmtId="164" fontId="4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3" applyFont="1" applyBorder="1"/>
    <xf numFmtId="0" fontId="7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indent="1"/>
    </xf>
    <xf numFmtId="9" fontId="0" fillId="0" borderId="0" xfId="0" applyNumberFormat="1" applyBorder="1" applyAlignment="1">
      <alignment horizontal="center"/>
    </xf>
    <xf numFmtId="164" fontId="0" fillId="2" borderId="3" xfId="1" applyNumberFormat="1" applyFont="1" applyFill="1" applyBorder="1" applyAlignment="1">
      <alignment horizontal="center" vertical="center"/>
    </xf>
    <xf numFmtId="164" fontId="0" fillId="2" borderId="5" xfId="1" applyNumberFormat="1" applyFont="1" applyFill="1" applyBorder="1" applyAlignment="1">
      <alignment horizontal="center" vertical="center"/>
    </xf>
    <xf numFmtId="0" fontId="8" fillId="0" borderId="0" xfId="0" applyFont="1" applyBorder="1"/>
    <xf numFmtId="165" fontId="1" fillId="5" borderId="0" xfId="2" applyNumberFormat="1" applyFont="1" applyFill="1" applyBorder="1" applyAlignment="1">
      <alignment horizontal="center" vertical="center"/>
    </xf>
    <xf numFmtId="168" fontId="0" fillId="5" borderId="0" xfId="2" applyNumberFormat="1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center" vertical="center"/>
    </xf>
    <xf numFmtId="164" fontId="2" fillId="5" borderId="5" xfId="1" applyNumberFormat="1" applyFont="1" applyFill="1" applyBorder="1" applyAlignment="1">
      <alignment horizontal="center" vertical="center"/>
    </xf>
    <xf numFmtId="164" fontId="2" fillId="5" borderId="12" xfId="1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/>
    <xf numFmtId="9" fontId="0" fillId="0" borderId="4" xfId="0" applyNumberForma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7" xfId="0" applyNumberFormat="1" applyFont="1" applyBorder="1"/>
    <xf numFmtId="165" fontId="0" fillId="0" borderId="8" xfId="2" applyNumberFormat="1" applyFont="1" applyBorder="1" applyAlignment="1">
      <alignment horizontal="center" vertical="center"/>
    </xf>
    <xf numFmtId="165" fontId="1" fillId="5" borderId="8" xfId="2" applyNumberFormat="1" applyFont="1" applyFill="1" applyBorder="1" applyAlignment="1">
      <alignment horizontal="center" vertical="center"/>
    </xf>
    <xf numFmtId="168" fontId="0" fillId="5" borderId="8" xfId="2" applyNumberFormat="1" applyFont="1" applyFill="1" applyBorder="1" applyAlignment="1">
      <alignment horizontal="center" vertical="center"/>
    </xf>
    <xf numFmtId="164" fontId="0" fillId="0" borderId="11" xfId="0" applyNumberFormat="1" applyFont="1" applyBorder="1"/>
    <xf numFmtId="165" fontId="0" fillId="0" borderId="12" xfId="2" applyNumberFormat="1" applyFont="1" applyBorder="1" applyAlignment="1">
      <alignment horizontal="center" vertical="center"/>
    </xf>
    <xf numFmtId="165" fontId="1" fillId="5" borderId="12" xfId="2" applyNumberFormat="1" applyFont="1" applyFill="1" applyBorder="1" applyAlignment="1">
      <alignment horizontal="center" vertical="center"/>
    </xf>
    <xf numFmtId="168" fontId="0" fillId="5" borderId="12" xfId="2" applyNumberFormat="1" applyFont="1" applyFill="1" applyBorder="1" applyAlignment="1">
      <alignment horizontal="center" vertical="center"/>
    </xf>
    <xf numFmtId="164" fontId="2" fillId="5" borderId="8" xfId="1" applyNumberFormat="1" applyFont="1" applyFill="1" applyBorder="1" applyAlignment="1">
      <alignment horizontal="center" vertical="center"/>
    </xf>
    <xf numFmtId="164" fontId="2" fillId="5" borderId="9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ond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0"/>
  <sheetViews>
    <sheetView tabSelected="1"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11.28515625" customWidth="1"/>
    <col min="2" max="2" width="23.5703125" bestFit="1" customWidth="1"/>
    <col min="3" max="3" width="8.7109375" customWidth="1"/>
    <col min="4" max="22" width="12.7109375" customWidth="1"/>
    <col min="23" max="23" width="13.7109375" bestFit="1" customWidth="1"/>
    <col min="24" max="27" width="12.7109375" customWidth="1"/>
    <col min="28" max="28" width="13.7109375" bestFit="1" customWidth="1"/>
    <col min="29" max="29" width="12.7109375" customWidth="1"/>
  </cols>
  <sheetData>
    <row r="1" spans="1:29" ht="21" x14ac:dyDescent="0.35">
      <c r="A1" s="106" t="s">
        <v>19</v>
      </c>
      <c r="B1" s="1"/>
      <c r="C1" s="1"/>
      <c r="D1" s="2"/>
      <c r="E1" s="2"/>
      <c r="F1" s="2"/>
      <c r="G1" s="2"/>
      <c r="H1" s="2"/>
      <c r="I1" s="7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8.75" x14ac:dyDescent="0.3">
      <c r="A2" s="105" t="s">
        <v>20</v>
      </c>
      <c r="B2" s="1"/>
      <c r="C2" s="1"/>
      <c r="D2" s="2"/>
      <c r="E2" s="2"/>
      <c r="F2" s="2"/>
      <c r="G2" s="2"/>
      <c r="H2" s="2"/>
      <c r="I2" s="7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8.75" x14ac:dyDescent="0.3">
      <c r="A3" s="114" t="s">
        <v>52</v>
      </c>
      <c r="B3" s="1"/>
      <c r="C3" s="1"/>
      <c r="D3" s="2"/>
      <c r="E3" s="2"/>
      <c r="F3" s="2"/>
      <c r="G3" s="2"/>
      <c r="H3" s="2"/>
      <c r="I3" s="7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5">
      <c r="A5" s="107" t="s">
        <v>24</v>
      </c>
      <c r="B5" s="108" t="s">
        <v>25</v>
      </c>
      <c r="C5" s="109" t="s">
        <v>26</v>
      </c>
      <c r="D5" s="4">
        <v>2011</v>
      </c>
      <c r="E5" s="4">
        <f>D5+1</f>
        <v>2012</v>
      </c>
      <c r="F5" s="4">
        <f t="shared" ref="F5:V5" si="0">E5+1</f>
        <v>2013</v>
      </c>
      <c r="G5" s="4">
        <f t="shared" si="0"/>
        <v>2014</v>
      </c>
      <c r="H5" s="4">
        <f t="shared" ref="H5" si="1">G5+1</f>
        <v>2015</v>
      </c>
      <c r="I5" s="4">
        <f t="shared" ref="I5" si="2">H5+1</f>
        <v>2016</v>
      </c>
      <c r="J5" s="4">
        <v>2017</v>
      </c>
      <c r="K5" s="66">
        <f>J5+1</f>
        <v>2018</v>
      </c>
      <c r="L5" s="54">
        <f t="shared" si="0"/>
        <v>2019</v>
      </c>
      <c r="M5" s="54">
        <f t="shared" si="0"/>
        <v>2020</v>
      </c>
      <c r="N5" s="54">
        <f t="shared" si="0"/>
        <v>2021</v>
      </c>
      <c r="O5" s="55">
        <f t="shared" si="0"/>
        <v>2022</v>
      </c>
      <c r="P5" s="54">
        <f t="shared" si="0"/>
        <v>2023</v>
      </c>
      <c r="Q5" s="54">
        <f t="shared" si="0"/>
        <v>2024</v>
      </c>
      <c r="R5" s="54">
        <f t="shared" si="0"/>
        <v>2025</v>
      </c>
      <c r="S5" s="54">
        <f t="shared" si="0"/>
        <v>2026</v>
      </c>
      <c r="T5" s="55">
        <f t="shared" si="0"/>
        <v>2027</v>
      </c>
      <c r="U5" s="54">
        <f t="shared" si="0"/>
        <v>2028</v>
      </c>
      <c r="V5" s="54">
        <f t="shared" si="0"/>
        <v>2029</v>
      </c>
      <c r="W5" s="54">
        <f t="shared" ref="W5:X5" si="3">V5+1</f>
        <v>2030</v>
      </c>
      <c r="X5" s="56">
        <f t="shared" si="3"/>
        <v>2031</v>
      </c>
      <c r="Y5" s="55">
        <f t="shared" ref="Y5" si="4">X5+1</f>
        <v>2032</v>
      </c>
      <c r="Z5" s="54">
        <f t="shared" ref="Z5" si="5">Y5+1</f>
        <v>2033</v>
      </c>
      <c r="AA5" s="54">
        <f t="shared" ref="AA5" si="6">Z5+1</f>
        <v>2034</v>
      </c>
      <c r="AB5" s="54">
        <f t="shared" ref="AB5" si="7">AA5+1</f>
        <v>2035</v>
      </c>
      <c r="AC5" s="56">
        <f t="shared" ref="AC5" si="8">AB5+1</f>
        <v>2036</v>
      </c>
    </row>
    <row r="6" spans="1:29" x14ac:dyDescent="0.25">
      <c r="A6" s="143" t="s">
        <v>0</v>
      </c>
      <c r="B6" s="17" t="s">
        <v>51</v>
      </c>
      <c r="C6" s="6">
        <v>1981</v>
      </c>
      <c r="D6" s="6">
        <f>D$5-$C6</f>
        <v>30</v>
      </c>
      <c r="E6" s="6">
        <f>E$5-$C6</f>
        <v>31</v>
      </c>
      <c r="F6" s="6">
        <f t="shared" ref="F6:U11" si="9">F$5-$C6</f>
        <v>32</v>
      </c>
      <c r="G6" s="6">
        <f t="shared" si="9"/>
        <v>33</v>
      </c>
      <c r="H6" s="6">
        <f t="shared" si="9"/>
        <v>34</v>
      </c>
      <c r="I6" s="120">
        <f t="shared" si="9"/>
        <v>35</v>
      </c>
      <c r="J6" s="27">
        <f t="shared" si="9"/>
        <v>36</v>
      </c>
      <c r="K6" s="6">
        <f t="shared" si="9"/>
        <v>37</v>
      </c>
      <c r="L6" s="6">
        <f t="shared" si="9"/>
        <v>38</v>
      </c>
      <c r="M6" s="6">
        <f t="shared" si="9"/>
        <v>39</v>
      </c>
      <c r="N6" s="120">
        <f t="shared" si="9"/>
        <v>40</v>
      </c>
      <c r="O6" s="27">
        <f t="shared" si="9"/>
        <v>41</v>
      </c>
      <c r="P6" s="6">
        <f t="shared" si="9"/>
        <v>42</v>
      </c>
      <c r="Q6" s="6">
        <f t="shared" si="9"/>
        <v>43</v>
      </c>
      <c r="R6" s="6">
        <f t="shared" si="9"/>
        <v>44</v>
      </c>
      <c r="S6" s="121">
        <f t="shared" si="9"/>
        <v>45</v>
      </c>
      <c r="T6" s="6">
        <f t="shared" si="9"/>
        <v>46</v>
      </c>
      <c r="U6" s="6">
        <f t="shared" si="9"/>
        <v>47</v>
      </c>
      <c r="V6" s="6">
        <f t="shared" ref="V6:AC11" si="10">V$5-$C6</f>
        <v>48</v>
      </c>
      <c r="W6" s="6">
        <f t="shared" si="10"/>
        <v>49</v>
      </c>
      <c r="X6" s="121">
        <f t="shared" si="10"/>
        <v>50</v>
      </c>
      <c r="Y6" s="6">
        <f t="shared" si="10"/>
        <v>51</v>
      </c>
      <c r="Z6" s="6">
        <f t="shared" si="10"/>
        <v>52</v>
      </c>
      <c r="AA6" s="6">
        <f t="shared" si="10"/>
        <v>53</v>
      </c>
      <c r="AB6" s="6">
        <f t="shared" si="10"/>
        <v>54</v>
      </c>
      <c r="AC6" s="121">
        <f t="shared" si="10"/>
        <v>55</v>
      </c>
    </row>
    <row r="7" spans="1:29" x14ac:dyDescent="0.25">
      <c r="A7" s="144"/>
      <c r="B7" s="18" t="s">
        <v>42</v>
      </c>
      <c r="C7" s="103">
        <v>1982</v>
      </c>
      <c r="D7" s="103">
        <f t="shared" ref="D7:E9" si="11">D$5-$C7</f>
        <v>29</v>
      </c>
      <c r="E7" s="103">
        <f t="shared" si="11"/>
        <v>30</v>
      </c>
      <c r="F7" s="103">
        <f t="shared" si="9"/>
        <v>31</v>
      </c>
      <c r="G7" s="103">
        <f t="shared" si="9"/>
        <v>32</v>
      </c>
      <c r="H7" s="103">
        <f t="shared" si="9"/>
        <v>33</v>
      </c>
      <c r="I7" s="103">
        <f t="shared" si="9"/>
        <v>34</v>
      </c>
      <c r="J7" s="28">
        <f t="shared" si="9"/>
        <v>35</v>
      </c>
      <c r="K7" s="103">
        <f t="shared" si="9"/>
        <v>36</v>
      </c>
      <c r="L7" s="103">
        <f t="shared" si="9"/>
        <v>37</v>
      </c>
      <c r="M7" s="103">
        <f t="shared" si="9"/>
        <v>38</v>
      </c>
      <c r="N7" s="103">
        <f t="shared" si="9"/>
        <v>39</v>
      </c>
      <c r="O7" s="28">
        <f t="shared" si="9"/>
        <v>40</v>
      </c>
      <c r="P7" s="103">
        <f t="shared" si="9"/>
        <v>41</v>
      </c>
      <c r="Q7" s="103">
        <f t="shared" si="9"/>
        <v>42</v>
      </c>
      <c r="R7" s="103">
        <f t="shared" si="9"/>
        <v>43</v>
      </c>
      <c r="S7" s="39">
        <f t="shared" si="9"/>
        <v>44</v>
      </c>
      <c r="T7" s="103">
        <f t="shared" si="9"/>
        <v>45</v>
      </c>
      <c r="U7" s="103">
        <f t="shared" si="9"/>
        <v>46</v>
      </c>
      <c r="V7" s="103">
        <f t="shared" si="10"/>
        <v>47</v>
      </c>
      <c r="W7" s="103">
        <f t="shared" si="10"/>
        <v>48</v>
      </c>
      <c r="X7" s="39">
        <f t="shared" si="10"/>
        <v>49</v>
      </c>
      <c r="Y7" s="103">
        <f t="shared" si="10"/>
        <v>50</v>
      </c>
      <c r="Z7" s="103">
        <f t="shared" si="10"/>
        <v>51</v>
      </c>
      <c r="AA7" s="103">
        <f t="shared" si="10"/>
        <v>52</v>
      </c>
      <c r="AB7" s="103">
        <f t="shared" si="10"/>
        <v>53</v>
      </c>
      <c r="AC7" s="39">
        <f t="shared" si="10"/>
        <v>54</v>
      </c>
    </row>
    <row r="8" spans="1:29" x14ac:dyDescent="0.25">
      <c r="A8" s="144"/>
      <c r="B8" s="18" t="s">
        <v>43</v>
      </c>
      <c r="C8" s="103">
        <v>2009</v>
      </c>
      <c r="D8" s="103">
        <f t="shared" si="11"/>
        <v>2</v>
      </c>
      <c r="E8" s="103">
        <f t="shared" si="11"/>
        <v>3</v>
      </c>
      <c r="F8" s="103">
        <f t="shared" si="9"/>
        <v>4</v>
      </c>
      <c r="G8" s="103">
        <f t="shared" si="9"/>
        <v>5</v>
      </c>
      <c r="H8" s="122">
        <f t="shared" si="9"/>
        <v>6</v>
      </c>
      <c r="I8" s="122">
        <f t="shared" si="9"/>
        <v>7</v>
      </c>
      <c r="J8" s="123">
        <f t="shared" si="9"/>
        <v>8</v>
      </c>
      <c r="K8" s="122">
        <f t="shared" si="9"/>
        <v>9</v>
      </c>
      <c r="L8" s="122">
        <f t="shared" si="9"/>
        <v>10</v>
      </c>
      <c r="M8" s="122">
        <f t="shared" si="9"/>
        <v>11</v>
      </c>
      <c r="N8" s="93">
        <f t="shared" si="9"/>
        <v>12</v>
      </c>
      <c r="O8" s="94">
        <f t="shared" si="9"/>
        <v>13</v>
      </c>
      <c r="P8" s="93">
        <f t="shared" si="9"/>
        <v>14</v>
      </c>
      <c r="Q8" s="95">
        <f t="shared" si="9"/>
        <v>15</v>
      </c>
      <c r="R8" s="95">
        <f t="shared" si="9"/>
        <v>16</v>
      </c>
      <c r="S8" s="96">
        <f t="shared" si="9"/>
        <v>17</v>
      </c>
      <c r="T8" s="97">
        <f t="shared" si="9"/>
        <v>18</v>
      </c>
      <c r="U8" s="103">
        <f t="shared" si="9"/>
        <v>19</v>
      </c>
      <c r="V8" s="103">
        <f t="shared" si="10"/>
        <v>20</v>
      </c>
      <c r="W8" s="103">
        <f t="shared" si="10"/>
        <v>21</v>
      </c>
      <c r="X8" s="39">
        <f t="shared" si="10"/>
        <v>22</v>
      </c>
      <c r="Y8" s="82">
        <f t="shared" si="10"/>
        <v>23</v>
      </c>
      <c r="Z8" s="11">
        <f t="shared" si="10"/>
        <v>24</v>
      </c>
      <c r="AA8" s="11">
        <f t="shared" si="10"/>
        <v>25</v>
      </c>
      <c r="AB8" s="11">
        <f t="shared" si="10"/>
        <v>26</v>
      </c>
      <c r="AC8" s="81">
        <f t="shared" si="10"/>
        <v>27</v>
      </c>
    </row>
    <row r="9" spans="1:29" x14ac:dyDescent="0.25">
      <c r="A9" s="144"/>
      <c r="B9" s="18" t="s">
        <v>44</v>
      </c>
      <c r="C9" s="11">
        <v>2011</v>
      </c>
      <c r="D9" s="103">
        <f t="shared" si="11"/>
        <v>0</v>
      </c>
      <c r="E9" s="103">
        <f t="shared" si="11"/>
        <v>1</v>
      </c>
      <c r="F9" s="103">
        <f t="shared" si="9"/>
        <v>2</v>
      </c>
      <c r="G9" s="103">
        <f t="shared" si="9"/>
        <v>3</v>
      </c>
      <c r="H9" s="103">
        <f t="shared" si="9"/>
        <v>4</v>
      </c>
      <c r="I9" s="103">
        <f t="shared" si="9"/>
        <v>5</v>
      </c>
      <c r="J9" s="123">
        <f t="shared" si="9"/>
        <v>6</v>
      </c>
      <c r="K9" s="122">
        <f t="shared" si="9"/>
        <v>7</v>
      </c>
      <c r="L9" s="122">
        <f t="shared" si="9"/>
        <v>8</v>
      </c>
      <c r="M9" s="122">
        <f t="shared" si="9"/>
        <v>9</v>
      </c>
      <c r="N9" s="122">
        <f t="shared" si="9"/>
        <v>10</v>
      </c>
      <c r="O9" s="123">
        <f t="shared" si="9"/>
        <v>11</v>
      </c>
      <c r="P9" s="93">
        <f t="shared" si="9"/>
        <v>12</v>
      </c>
      <c r="Q9" s="93">
        <f t="shared" si="9"/>
        <v>13</v>
      </c>
      <c r="R9" s="93">
        <f t="shared" si="9"/>
        <v>14</v>
      </c>
      <c r="S9" s="96">
        <f t="shared" si="9"/>
        <v>15</v>
      </c>
      <c r="T9" s="95">
        <f t="shared" si="9"/>
        <v>16</v>
      </c>
      <c r="U9" s="95">
        <f t="shared" si="9"/>
        <v>17</v>
      </c>
      <c r="V9" s="95">
        <f t="shared" si="10"/>
        <v>18</v>
      </c>
      <c r="W9" s="103">
        <f t="shared" si="10"/>
        <v>19</v>
      </c>
      <c r="X9" s="39">
        <f t="shared" si="10"/>
        <v>20</v>
      </c>
      <c r="Y9" s="11">
        <f t="shared" si="10"/>
        <v>21</v>
      </c>
      <c r="Z9" s="11">
        <f t="shared" si="10"/>
        <v>22</v>
      </c>
      <c r="AA9" s="11">
        <f t="shared" si="10"/>
        <v>23</v>
      </c>
      <c r="AB9" s="11">
        <f t="shared" si="10"/>
        <v>24</v>
      </c>
      <c r="AC9" s="81">
        <f t="shared" si="10"/>
        <v>25</v>
      </c>
    </row>
    <row r="10" spans="1:29" x14ac:dyDescent="0.25">
      <c r="A10" s="144"/>
      <c r="B10" s="18" t="s">
        <v>45</v>
      </c>
      <c r="C10" s="11">
        <v>2013</v>
      </c>
      <c r="D10" s="103"/>
      <c r="E10" s="103"/>
      <c r="F10" s="103">
        <f t="shared" si="9"/>
        <v>0</v>
      </c>
      <c r="G10" s="103">
        <f t="shared" si="9"/>
        <v>1</v>
      </c>
      <c r="H10" s="103">
        <f t="shared" si="9"/>
        <v>2</v>
      </c>
      <c r="I10" s="103">
        <f t="shared" si="9"/>
        <v>3</v>
      </c>
      <c r="J10" s="28">
        <f t="shared" si="9"/>
        <v>4</v>
      </c>
      <c r="K10" s="103">
        <f t="shared" si="9"/>
        <v>5</v>
      </c>
      <c r="L10" s="122">
        <f t="shared" si="9"/>
        <v>6</v>
      </c>
      <c r="M10" s="122">
        <f t="shared" si="9"/>
        <v>7</v>
      </c>
      <c r="N10" s="122">
        <f t="shared" si="9"/>
        <v>8</v>
      </c>
      <c r="O10" s="123">
        <f t="shared" si="9"/>
        <v>9</v>
      </c>
      <c r="P10" s="122">
        <f t="shared" si="9"/>
        <v>10</v>
      </c>
      <c r="Q10" s="122">
        <f t="shared" si="9"/>
        <v>11</v>
      </c>
      <c r="R10" s="93">
        <f t="shared" si="9"/>
        <v>12</v>
      </c>
      <c r="S10" s="98">
        <f t="shared" si="9"/>
        <v>13</v>
      </c>
      <c r="T10" s="93">
        <f t="shared" si="9"/>
        <v>14</v>
      </c>
      <c r="U10" s="95">
        <f t="shared" si="9"/>
        <v>15</v>
      </c>
      <c r="V10" s="95">
        <f t="shared" si="10"/>
        <v>16</v>
      </c>
      <c r="W10" s="95">
        <f t="shared" si="10"/>
        <v>17</v>
      </c>
      <c r="X10" s="96">
        <f t="shared" si="10"/>
        <v>18</v>
      </c>
      <c r="Y10" s="11">
        <f t="shared" si="10"/>
        <v>19</v>
      </c>
      <c r="Z10" s="11">
        <f t="shared" si="10"/>
        <v>20</v>
      </c>
      <c r="AA10" s="11">
        <f t="shared" si="10"/>
        <v>21</v>
      </c>
      <c r="AB10" s="11">
        <f t="shared" si="10"/>
        <v>22</v>
      </c>
      <c r="AC10" s="81">
        <f t="shared" si="10"/>
        <v>23</v>
      </c>
    </row>
    <row r="11" spans="1:29" x14ac:dyDescent="0.25">
      <c r="A11" s="147"/>
      <c r="B11" s="20" t="s">
        <v>46</v>
      </c>
      <c r="C11" s="148">
        <v>2017</v>
      </c>
      <c r="D11" s="149"/>
      <c r="E11" s="149"/>
      <c r="F11" s="149"/>
      <c r="G11" s="149"/>
      <c r="H11" s="149"/>
      <c r="I11" s="149"/>
      <c r="J11" s="150">
        <f t="shared" si="9"/>
        <v>0</v>
      </c>
      <c r="K11" s="104">
        <f t="shared" si="9"/>
        <v>1</v>
      </c>
      <c r="L11" s="104">
        <f t="shared" si="9"/>
        <v>2</v>
      </c>
      <c r="M11" s="104">
        <f t="shared" si="9"/>
        <v>3</v>
      </c>
      <c r="N11" s="104">
        <f t="shared" si="9"/>
        <v>4</v>
      </c>
      <c r="O11" s="150">
        <f t="shared" si="9"/>
        <v>5</v>
      </c>
      <c r="P11" s="151">
        <f t="shared" si="9"/>
        <v>6</v>
      </c>
      <c r="Q11" s="151">
        <f t="shared" si="9"/>
        <v>7</v>
      </c>
      <c r="R11" s="151">
        <f t="shared" si="9"/>
        <v>8</v>
      </c>
      <c r="S11" s="152">
        <f t="shared" si="9"/>
        <v>9</v>
      </c>
      <c r="T11" s="151">
        <f t="shared" si="9"/>
        <v>10</v>
      </c>
      <c r="U11" s="151">
        <f t="shared" si="9"/>
        <v>11</v>
      </c>
      <c r="V11" s="153">
        <f t="shared" si="10"/>
        <v>12</v>
      </c>
      <c r="W11" s="153">
        <f t="shared" si="10"/>
        <v>13</v>
      </c>
      <c r="X11" s="154">
        <f t="shared" si="10"/>
        <v>14</v>
      </c>
      <c r="Y11" s="155">
        <f t="shared" si="10"/>
        <v>15</v>
      </c>
      <c r="Z11" s="155">
        <f t="shared" si="10"/>
        <v>16</v>
      </c>
      <c r="AA11" s="155">
        <f t="shared" si="10"/>
        <v>17</v>
      </c>
      <c r="AB11" s="155">
        <f t="shared" si="10"/>
        <v>18</v>
      </c>
      <c r="AC11" s="156">
        <f t="shared" si="10"/>
        <v>19</v>
      </c>
    </row>
    <row r="12" spans="1:29" x14ac:dyDescent="0.25">
      <c r="A12" s="144" t="s">
        <v>15</v>
      </c>
      <c r="B12" s="18" t="s">
        <v>21</v>
      </c>
      <c r="C12" s="111">
        <v>0.05</v>
      </c>
      <c r="D12" s="9">
        <v>50000</v>
      </c>
      <c r="E12" s="9">
        <v>60000</v>
      </c>
      <c r="F12" s="9">
        <v>70000</v>
      </c>
      <c r="G12" s="9">
        <v>80000</v>
      </c>
      <c r="H12" s="63">
        <v>90000</v>
      </c>
      <c r="I12" s="63">
        <v>100000</v>
      </c>
      <c r="J12" s="58">
        <v>110000</v>
      </c>
      <c r="K12" s="49">
        <v>120000</v>
      </c>
      <c r="L12" s="9">
        <f>K12*(1+$C12)</f>
        <v>126000</v>
      </c>
      <c r="M12" s="9">
        <f t="shared" ref="M12:AC12" si="12">L12*(1+$C12)</f>
        <v>132300</v>
      </c>
      <c r="N12" s="9">
        <f t="shared" si="12"/>
        <v>138915</v>
      </c>
      <c r="O12" s="30">
        <f t="shared" si="12"/>
        <v>145860.75</v>
      </c>
      <c r="P12" s="9">
        <f t="shared" si="12"/>
        <v>153153.78750000001</v>
      </c>
      <c r="Q12" s="9">
        <f t="shared" si="12"/>
        <v>160811.47687500002</v>
      </c>
      <c r="R12" s="9">
        <f t="shared" si="12"/>
        <v>168852.05071875002</v>
      </c>
      <c r="S12" s="41">
        <f t="shared" si="12"/>
        <v>177294.65325468752</v>
      </c>
      <c r="T12" s="9">
        <f t="shared" si="12"/>
        <v>186159.3859174219</v>
      </c>
      <c r="U12" s="9">
        <f t="shared" si="12"/>
        <v>195467.35521329299</v>
      </c>
      <c r="V12" s="9">
        <f t="shared" si="12"/>
        <v>205240.72297395766</v>
      </c>
      <c r="W12" s="9">
        <f t="shared" si="12"/>
        <v>215502.75912265555</v>
      </c>
      <c r="X12" s="41">
        <f t="shared" si="12"/>
        <v>226277.89707878834</v>
      </c>
      <c r="Y12" s="9">
        <f t="shared" si="12"/>
        <v>237591.79193272776</v>
      </c>
      <c r="Z12" s="9">
        <f t="shared" si="12"/>
        <v>249471.38152936415</v>
      </c>
      <c r="AA12" s="9">
        <f t="shared" si="12"/>
        <v>261944.95060583236</v>
      </c>
      <c r="AB12" s="9">
        <f t="shared" si="12"/>
        <v>275042.198136124</v>
      </c>
      <c r="AC12" s="41">
        <f t="shared" si="12"/>
        <v>288794.30804293021</v>
      </c>
    </row>
    <row r="13" spans="1:29" x14ac:dyDescent="0.25">
      <c r="A13" s="144"/>
      <c r="B13" s="19" t="s">
        <v>22</v>
      </c>
      <c r="C13" s="111">
        <v>0.05</v>
      </c>
      <c r="D13" s="9"/>
      <c r="E13" s="9"/>
      <c r="F13" s="9"/>
      <c r="G13" s="9"/>
      <c r="H13" s="57">
        <v>5000</v>
      </c>
      <c r="I13" s="57">
        <v>10000</v>
      </c>
      <c r="J13" s="58">
        <v>15000</v>
      </c>
      <c r="K13" s="49">
        <v>20000</v>
      </c>
      <c r="L13" s="9">
        <f t="shared" ref="L13:AC13" si="13">K13*(1+$C13)</f>
        <v>21000</v>
      </c>
      <c r="M13" s="9">
        <f t="shared" si="13"/>
        <v>22050</v>
      </c>
      <c r="N13" s="9">
        <f t="shared" si="13"/>
        <v>23152.5</v>
      </c>
      <c r="O13" s="30">
        <f t="shared" si="13"/>
        <v>24310.125</v>
      </c>
      <c r="P13" s="9">
        <f t="shared" si="13"/>
        <v>25525.631250000002</v>
      </c>
      <c r="Q13" s="9">
        <f t="shared" si="13"/>
        <v>26801.912812500002</v>
      </c>
      <c r="R13" s="9">
        <f t="shared" si="13"/>
        <v>28142.008453125003</v>
      </c>
      <c r="S13" s="41">
        <f t="shared" si="13"/>
        <v>29549.108875781254</v>
      </c>
      <c r="T13" s="9">
        <f t="shared" si="13"/>
        <v>31026.56431957032</v>
      </c>
      <c r="U13" s="9">
        <f t="shared" si="13"/>
        <v>32577.892535548835</v>
      </c>
      <c r="V13" s="9">
        <f t="shared" si="13"/>
        <v>34206.787162326276</v>
      </c>
      <c r="W13" s="9">
        <f t="shared" si="13"/>
        <v>35917.126520442594</v>
      </c>
      <c r="X13" s="41">
        <f t="shared" si="13"/>
        <v>37712.982846464729</v>
      </c>
      <c r="Y13" s="9">
        <f t="shared" si="13"/>
        <v>39598.631988787965</v>
      </c>
      <c r="Z13" s="9">
        <f t="shared" si="13"/>
        <v>41578.563588227364</v>
      </c>
      <c r="AA13" s="9">
        <f t="shared" si="13"/>
        <v>43657.491767638734</v>
      </c>
      <c r="AB13" s="9">
        <f t="shared" si="13"/>
        <v>45840.36635602067</v>
      </c>
      <c r="AC13" s="41">
        <f t="shared" si="13"/>
        <v>48132.384673821703</v>
      </c>
    </row>
    <row r="14" spans="1:29" x14ac:dyDescent="0.25">
      <c r="A14" s="144"/>
      <c r="B14" s="19" t="s">
        <v>23</v>
      </c>
      <c r="C14" s="111">
        <v>0.05</v>
      </c>
      <c r="D14" s="9"/>
      <c r="E14" s="9"/>
      <c r="F14" s="9"/>
      <c r="G14" s="9"/>
      <c r="H14" s="9"/>
      <c r="I14" s="51"/>
      <c r="J14" s="30"/>
      <c r="K14" s="49">
        <v>10000</v>
      </c>
      <c r="L14" s="9">
        <f t="shared" ref="L14:AC14" si="14">K14*(1+$C14)</f>
        <v>10500</v>
      </c>
      <c r="M14" s="9">
        <f t="shared" si="14"/>
        <v>11025</v>
      </c>
      <c r="N14" s="9">
        <f t="shared" si="14"/>
        <v>11576.25</v>
      </c>
      <c r="O14" s="30">
        <f t="shared" si="14"/>
        <v>12155.0625</v>
      </c>
      <c r="P14" s="9">
        <f t="shared" si="14"/>
        <v>12762.815625000001</v>
      </c>
      <c r="Q14" s="9">
        <f t="shared" si="14"/>
        <v>13400.956406250001</v>
      </c>
      <c r="R14" s="9">
        <f t="shared" si="14"/>
        <v>14071.004226562502</v>
      </c>
      <c r="S14" s="41">
        <f t="shared" si="14"/>
        <v>14774.554437890627</v>
      </c>
      <c r="T14" s="9">
        <f t="shared" si="14"/>
        <v>15513.28215978516</v>
      </c>
      <c r="U14" s="9">
        <f t="shared" si="14"/>
        <v>16288.946267774418</v>
      </c>
      <c r="V14" s="9">
        <f t="shared" si="14"/>
        <v>17103.393581163138</v>
      </c>
      <c r="W14" s="9">
        <f t="shared" si="14"/>
        <v>17958.563260221297</v>
      </c>
      <c r="X14" s="41">
        <f t="shared" si="14"/>
        <v>18856.491423232364</v>
      </c>
      <c r="Y14" s="9">
        <f t="shared" si="14"/>
        <v>19799.315994393983</v>
      </c>
      <c r="Z14" s="9">
        <f t="shared" si="14"/>
        <v>20789.281794113682</v>
      </c>
      <c r="AA14" s="9">
        <f t="shared" si="14"/>
        <v>21828.745883819367</v>
      </c>
      <c r="AB14" s="9">
        <f t="shared" si="14"/>
        <v>22920.183178010335</v>
      </c>
      <c r="AC14" s="41">
        <f t="shared" si="14"/>
        <v>24066.192336910852</v>
      </c>
    </row>
    <row r="15" spans="1:29" x14ac:dyDescent="0.25">
      <c r="A15" s="147"/>
      <c r="B15" s="62" t="s">
        <v>41</v>
      </c>
      <c r="C15" s="15"/>
      <c r="D15" s="16">
        <f t="shared" ref="D15:AC15" si="15">SUM(D12:D14)</f>
        <v>50000</v>
      </c>
      <c r="E15" s="16">
        <f t="shared" si="15"/>
        <v>60000</v>
      </c>
      <c r="F15" s="16">
        <f t="shared" si="15"/>
        <v>70000</v>
      </c>
      <c r="G15" s="16">
        <f t="shared" si="15"/>
        <v>80000</v>
      </c>
      <c r="H15" s="61">
        <f t="shared" si="15"/>
        <v>95000</v>
      </c>
      <c r="I15" s="61">
        <f t="shared" si="15"/>
        <v>110000</v>
      </c>
      <c r="J15" s="31">
        <f t="shared" si="15"/>
        <v>125000</v>
      </c>
      <c r="K15" s="16">
        <f t="shared" si="15"/>
        <v>150000</v>
      </c>
      <c r="L15" s="16">
        <f t="shared" si="15"/>
        <v>157500</v>
      </c>
      <c r="M15" s="16">
        <f t="shared" si="15"/>
        <v>165375</v>
      </c>
      <c r="N15" s="16">
        <f t="shared" si="15"/>
        <v>173643.75</v>
      </c>
      <c r="O15" s="31">
        <f t="shared" si="15"/>
        <v>182325.9375</v>
      </c>
      <c r="P15" s="16">
        <f t="shared" si="15"/>
        <v>191442.234375</v>
      </c>
      <c r="Q15" s="16">
        <f t="shared" si="15"/>
        <v>201014.34609375003</v>
      </c>
      <c r="R15" s="16">
        <f t="shared" si="15"/>
        <v>211065.06339843752</v>
      </c>
      <c r="S15" s="42">
        <f t="shared" si="15"/>
        <v>221618.31656835941</v>
      </c>
      <c r="T15" s="16">
        <f t="shared" si="15"/>
        <v>232699.23239677737</v>
      </c>
      <c r="U15" s="16">
        <f t="shared" si="15"/>
        <v>244334.19401661624</v>
      </c>
      <c r="V15" s="16">
        <f t="shared" si="15"/>
        <v>256550.90371744707</v>
      </c>
      <c r="W15" s="16">
        <f t="shared" si="15"/>
        <v>269378.44890331943</v>
      </c>
      <c r="X15" s="42">
        <f t="shared" si="15"/>
        <v>282847.37134848547</v>
      </c>
      <c r="Y15" s="84">
        <f t="shared" si="15"/>
        <v>296989.73991590971</v>
      </c>
      <c r="Z15" s="84">
        <f t="shared" si="15"/>
        <v>311839.22691170522</v>
      </c>
      <c r="AA15" s="84">
        <f t="shared" si="15"/>
        <v>327431.18825729046</v>
      </c>
      <c r="AB15" s="84">
        <f t="shared" si="15"/>
        <v>343802.74767015502</v>
      </c>
      <c r="AC15" s="85">
        <f t="shared" si="15"/>
        <v>360992.88505366276</v>
      </c>
    </row>
    <row r="16" spans="1:29" x14ac:dyDescent="0.25">
      <c r="A16" s="143" t="s">
        <v>47</v>
      </c>
      <c r="B16" s="19" t="s">
        <v>33</v>
      </c>
      <c r="C16" s="2"/>
      <c r="D16" s="13"/>
      <c r="E16" s="13">
        <v>17000</v>
      </c>
      <c r="F16" s="13">
        <f>E16</f>
        <v>17000</v>
      </c>
      <c r="G16" s="13">
        <f t="shared" ref="G16:X16" si="16">F16</f>
        <v>17000</v>
      </c>
      <c r="H16" s="13">
        <v>18000</v>
      </c>
      <c r="I16" s="13">
        <f>H16</f>
        <v>18000</v>
      </c>
      <c r="J16" s="100">
        <v>18000</v>
      </c>
      <c r="K16" s="99">
        <v>18000</v>
      </c>
      <c r="L16" s="13">
        <f t="shared" si="16"/>
        <v>18000</v>
      </c>
      <c r="M16" s="13">
        <f t="shared" si="16"/>
        <v>18000</v>
      </c>
      <c r="N16" s="13">
        <f t="shared" si="16"/>
        <v>18000</v>
      </c>
      <c r="O16" s="32">
        <f t="shared" si="16"/>
        <v>18000</v>
      </c>
      <c r="P16" s="13">
        <f t="shared" si="16"/>
        <v>18000</v>
      </c>
      <c r="Q16" s="13">
        <f t="shared" si="16"/>
        <v>18000</v>
      </c>
      <c r="R16" s="13">
        <f t="shared" si="16"/>
        <v>18000</v>
      </c>
      <c r="S16" s="43">
        <f t="shared" si="16"/>
        <v>18000</v>
      </c>
      <c r="T16" s="13">
        <f t="shared" si="16"/>
        <v>18000</v>
      </c>
      <c r="U16" s="13">
        <f t="shared" si="16"/>
        <v>18000</v>
      </c>
      <c r="V16" s="13">
        <f t="shared" si="16"/>
        <v>18000</v>
      </c>
      <c r="W16" s="13">
        <f t="shared" si="16"/>
        <v>18000</v>
      </c>
      <c r="X16" s="43">
        <f t="shared" si="16"/>
        <v>18000</v>
      </c>
      <c r="Y16" s="79">
        <f t="shared" ref="Y16:Y18" si="17">X16</f>
        <v>18000</v>
      </c>
      <c r="Z16" s="79">
        <f t="shared" ref="Z16:Z18" si="18">Y16</f>
        <v>18000</v>
      </c>
      <c r="AA16" s="79">
        <f t="shared" ref="AA16:AA18" si="19">Z16</f>
        <v>18000</v>
      </c>
      <c r="AB16" s="79">
        <f t="shared" ref="AB16:AB18" si="20">AA16</f>
        <v>18000</v>
      </c>
      <c r="AC16" s="86">
        <f t="shared" ref="AC16:AC18" si="21">AB16</f>
        <v>18000</v>
      </c>
    </row>
    <row r="17" spans="1:29" x14ac:dyDescent="0.25">
      <c r="A17" s="144"/>
      <c r="B17" s="19" t="s">
        <v>34</v>
      </c>
      <c r="C17" s="2"/>
      <c r="D17" s="13"/>
      <c r="E17" s="13"/>
      <c r="F17" s="13"/>
      <c r="G17" s="13"/>
      <c r="H17" s="13"/>
      <c r="I17" s="13"/>
      <c r="J17" s="100"/>
      <c r="K17" s="99">
        <f>J17</f>
        <v>0</v>
      </c>
      <c r="L17" s="13">
        <f t="shared" ref="L17" si="22">K17</f>
        <v>0</v>
      </c>
      <c r="M17" s="13">
        <f t="shared" ref="M17" si="23">L17</f>
        <v>0</v>
      </c>
      <c r="N17" s="13">
        <f t="shared" ref="N17" si="24">M17</f>
        <v>0</v>
      </c>
      <c r="O17" s="32">
        <f t="shared" ref="O17" si="25">N17</f>
        <v>0</v>
      </c>
      <c r="P17" s="13">
        <f t="shared" ref="P17" si="26">O17</f>
        <v>0</v>
      </c>
      <c r="Q17" s="13">
        <f t="shared" ref="Q17" si="27">P17</f>
        <v>0</v>
      </c>
      <c r="R17" s="13">
        <f t="shared" ref="R17" si="28">Q17</f>
        <v>0</v>
      </c>
      <c r="S17" s="43">
        <f t="shared" ref="S17" si="29">R17</f>
        <v>0</v>
      </c>
      <c r="T17" s="13">
        <f t="shared" ref="T17" si="30">S17</f>
        <v>0</v>
      </c>
      <c r="U17" s="13">
        <f t="shared" ref="U17" si="31">T17</f>
        <v>0</v>
      </c>
      <c r="V17" s="13">
        <f t="shared" ref="V17" si="32">U17</f>
        <v>0</v>
      </c>
      <c r="W17" s="13">
        <f t="shared" ref="W17" si="33">V17</f>
        <v>0</v>
      </c>
      <c r="X17" s="43">
        <f t="shared" ref="X17" si="34">W17</f>
        <v>0</v>
      </c>
      <c r="Y17" s="79">
        <f t="shared" si="17"/>
        <v>0</v>
      </c>
      <c r="Z17" s="79">
        <f t="shared" si="18"/>
        <v>0</v>
      </c>
      <c r="AA17" s="79">
        <f t="shared" si="19"/>
        <v>0</v>
      </c>
      <c r="AB17" s="79">
        <f t="shared" si="20"/>
        <v>0</v>
      </c>
      <c r="AC17" s="86">
        <f t="shared" si="21"/>
        <v>0</v>
      </c>
    </row>
    <row r="18" spans="1:29" x14ac:dyDescent="0.25">
      <c r="A18" s="144"/>
      <c r="B18" s="19" t="s">
        <v>4</v>
      </c>
      <c r="C18" s="2"/>
      <c r="D18" s="9">
        <v>20000</v>
      </c>
      <c r="E18" s="51">
        <v>20000</v>
      </c>
      <c r="F18" s="9">
        <v>20000</v>
      </c>
      <c r="G18" s="9">
        <v>20000</v>
      </c>
      <c r="H18" s="63">
        <v>20000</v>
      </c>
      <c r="I18" s="57">
        <v>20000</v>
      </c>
      <c r="J18" s="58">
        <v>20000</v>
      </c>
      <c r="K18" s="49">
        <v>20000</v>
      </c>
      <c r="L18" s="9">
        <f t="shared" ref="L18:X18" si="35">K18</f>
        <v>20000</v>
      </c>
      <c r="M18" s="9">
        <f t="shared" si="35"/>
        <v>20000</v>
      </c>
      <c r="N18" s="9">
        <f t="shared" si="35"/>
        <v>20000</v>
      </c>
      <c r="O18" s="30">
        <f t="shared" si="35"/>
        <v>20000</v>
      </c>
      <c r="P18" s="9">
        <f t="shared" si="35"/>
        <v>20000</v>
      </c>
      <c r="Q18" s="9">
        <f t="shared" si="35"/>
        <v>20000</v>
      </c>
      <c r="R18" s="9">
        <f t="shared" si="35"/>
        <v>20000</v>
      </c>
      <c r="S18" s="41">
        <f t="shared" si="35"/>
        <v>20000</v>
      </c>
      <c r="T18" s="9">
        <f t="shared" si="35"/>
        <v>20000</v>
      </c>
      <c r="U18" s="9">
        <f t="shared" si="35"/>
        <v>20000</v>
      </c>
      <c r="V18" s="9">
        <f t="shared" si="35"/>
        <v>20000</v>
      </c>
      <c r="W18" s="9">
        <f t="shared" si="35"/>
        <v>20000</v>
      </c>
      <c r="X18" s="41">
        <f t="shared" si="35"/>
        <v>20000</v>
      </c>
      <c r="Y18" s="57">
        <f t="shared" si="17"/>
        <v>20000</v>
      </c>
      <c r="Z18" s="57">
        <f t="shared" si="18"/>
        <v>20000</v>
      </c>
      <c r="AA18" s="57">
        <f t="shared" si="19"/>
        <v>20000</v>
      </c>
      <c r="AB18" s="57">
        <f t="shared" si="20"/>
        <v>20000</v>
      </c>
      <c r="AC18" s="59">
        <f t="shared" si="21"/>
        <v>20000</v>
      </c>
    </row>
    <row r="19" spans="1:29" x14ac:dyDescent="0.25">
      <c r="A19" s="144"/>
      <c r="B19" s="19" t="s">
        <v>6</v>
      </c>
      <c r="C19" s="2"/>
      <c r="D19" s="9">
        <f t="shared" ref="D19:J19" si="36">D15-SUM(D16:D18)</f>
        <v>30000</v>
      </c>
      <c r="E19" s="9">
        <f t="shared" si="36"/>
        <v>23000</v>
      </c>
      <c r="F19" s="9">
        <f t="shared" si="36"/>
        <v>33000</v>
      </c>
      <c r="G19" s="9">
        <f t="shared" si="36"/>
        <v>43000</v>
      </c>
      <c r="H19" s="63">
        <f t="shared" si="36"/>
        <v>57000</v>
      </c>
      <c r="I19" s="57">
        <f t="shared" si="36"/>
        <v>72000</v>
      </c>
      <c r="J19" s="30">
        <f t="shared" si="36"/>
        <v>87000</v>
      </c>
      <c r="K19" s="9">
        <f t="shared" ref="K19:AC19" si="37">K15-SUM(K16:K18)</f>
        <v>112000</v>
      </c>
      <c r="L19" s="9">
        <f t="shared" si="37"/>
        <v>119500</v>
      </c>
      <c r="M19" s="9">
        <f t="shared" si="37"/>
        <v>127375</v>
      </c>
      <c r="N19" s="9">
        <f t="shared" si="37"/>
        <v>135643.75</v>
      </c>
      <c r="O19" s="30">
        <f t="shared" si="37"/>
        <v>144325.9375</v>
      </c>
      <c r="P19" s="9">
        <f t="shared" si="37"/>
        <v>153442.234375</v>
      </c>
      <c r="Q19" s="9">
        <f t="shared" si="37"/>
        <v>163014.34609375003</v>
      </c>
      <c r="R19" s="9">
        <f t="shared" si="37"/>
        <v>173065.06339843752</v>
      </c>
      <c r="S19" s="41">
        <f t="shared" si="37"/>
        <v>183618.31656835941</v>
      </c>
      <c r="T19" s="9">
        <f t="shared" si="37"/>
        <v>194699.23239677737</v>
      </c>
      <c r="U19" s="9">
        <f t="shared" si="37"/>
        <v>206334.19401661624</v>
      </c>
      <c r="V19" s="9">
        <f t="shared" si="37"/>
        <v>218550.90371744707</v>
      </c>
      <c r="W19" s="9">
        <f t="shared" si="37"/>
        <v>231378.44890331943</v>
      </c>
      <c r="X19" s="41">
        <f t="shared" si="37"/>
        <v>244847.37134848547</v>
      </c>
      <c r="Y19" s="57">
        <f t="shared" si="37"/>
        <v>258989.73991590971</v>
      </c>
      <c r="Z19" s="57">
        <f t="shared" si="37"/>
        <v>273839.22691170522</v>
      </c>
      <c r="AA19" s="57">
        <f t="shared" si="37"/>
        <v>289431.18825729046</v>
      </c>
      <c r="AB19" s="57">
        <f t="shared" si="37"/>
        <v>305802.74767015502</v>
      </c>
      <c r="AC19" s="59">
        <f t="shared" si="37"/>
        <v>322992.88505366276</v>
      </c>
    </row>
    <row r="20" spans="1:29" x14ac:dyDescent="0.25">
      <c r="A20" s="144"/>
      <c r="B20" s="19" t="s">
        <v>27</v>
      </c>
      <c r="C20" s="68">
        <v>0.3</v>
      </c>
      <c r="D20" s="9">
        <f>D$19*$C20</f>
        <v>9000</v>
      </c>
      <c r="E20" s="9">
        <f t="shared" ref="E20:T22" si="38">E$19*$C20</f>
        <v>6900</v>
      </c>
      <c r="F20" s="9">
        <f t="shared" si="38"/>
        <v>9900</v>
      </c>
      <c r="G20" s="9">
        <f t="shared" si="38"/>
        <v>12900</v>
      </c>
      <c r="H20" s="9">
        <f t="shared" si="38"/>
        <v>17100</v>
      </c>
      <c r="I20" s="9">
        <f t="shared" si="38"/>
        <v>21600</v>
      </c>
      <c r="J20" s="30">
        <f t="shared" si="38"/>
        <v>26100</v>
      </c>
      <c r="K20" s="102">
        <f t="shared" si="38"/>
        <v>33600</v>
      </c>
      <c r="L20" s="9">
        <f t="shared" si="38"/>
        <v>35850</v>
      </c>
      <c r="M20" s="9">
        <f t="shared" si="38"/>
        <v>38212.5</v>
      </c>
      <c r="N20" s="9">
        <f t="shared" si="38"/>
        <v>40693.125</v>
      </c>
      <c r="O20" s="30">
        <f t="shared" si="38"/>
        <v>43297.78125</v>
      </c>
      <c r="P20" s="9">
        <f t="shared" si="38"/>
        <v>46032.670312499999</v>
      </c>
      <c r="Q20" s="9">
        <f t="shared" si="38"/>
        <v>48904.303828125012</v>
      </c>
      <c r="R20" s="9">
        <f t="shared" si="38"/>
        <v>51919.519019531253</v>
      </c>
      <c r="S20" s="41">
        <f t="shared" si="38"/>
        <v>55085.494970507825</v>
      </c>
      <c r="T20" s="9">
        <f t="shared" si="38"/>
        <v>58409.769719033211</v>
      </c>
      <c r="U20" s="9">
        <f t="shared" ref="U20:AC22" si="39">U$19*$C20</f>
        <v>61900.258204984872</v>
      </c>
      <c r="V20" s="9">
        <f t="shared" si="39"/>
        <v>65565.271115234122</v>
      </c>
      <c r="W20" s="9">
        <f t="shared" si="39"/>
        <v>69413.534670995825</v>
      </c>
      <c r="X20" s="41">
        <f t="shared" si="39"/>
        <v>73454.21140454564</v>
      </c>
      <c r="Y20" s="57">
        <f t="shared" si="39"/>
        <v>77696.921974772908</v>
      </c>
      <c r="Z20" s="57">
        <f t="shared" si="39"/>
        <v>82151.768073511557</v>
      </c>
      <c r="AA20" s="57">
        <f t="shared" si="39"/>
        <v>86829.356477187132</v>
      </c>
      <c r="AB20" s="57">
        <f t="shared" si="39"/>
        <v>91740.824301046508</v>
      </c>
      <c r="AC20" s="59">
        <f t="shared" si="39"/>
        <v>96897.865516098827</v>
      </c>
    </row>
    <row r="21" spans="1:29" x14ac:dyDescent="0.25">
      <c r="A21" s="144"/>
      <c r="B21" s="19" t="s">
        <v>28</v>
      </c>
      <c r="C21" s="68">
        <v>0.05</v>
      </c>
      <c r="D21" s="9">
        <f t="shared" ref="D21:D22" si="40">D$19*$C21</f>
        <v>1500</v>
      </c>
      <c r="E21" s="9">
        <f t="shared" si="38"/>
        <v>1150</v>
      </c>
      <c r="F21" s="9">
        <f t="shared" si="38"/>
        <v>1650</v>
      </c>
      <c r="G21" s="9">
        <f t="shared" si="38"/>
        <v>2150</v>
      </c>
      <c r="H21" s="9">
        <f t="shared" si="38"/>
        <v>2850</v>
      </c>
      <c r="I21" s="9">
        <f t="shared" si="38"/>
        <v>3600</v>
      </c>
      <c r="J21" s="30">
        <f t="shared" si="38"/>
        <v>4350</v>
      </c>
      <c r="K21" s="102">
        <f t="shared" si="38"/>
        <v>5600</v>
      </c>
      <c r="L21" s="9">
        <f t="shared" si="38"/>
        <v>5975</v>
      </c>
      <c r="M21" s="9">
        <f t="shared" si="38"/>
        <v>6368.75</v>
      </c>
      <c r="N21" s="9">
        <f t="shared" si="38"/>
        <v>6782.1875</v>
      </c>
      <c r="O21" s="30">
        <f t="shared" si="38"/>
        <v>7216.296875</v>
      </c>
      <c r="P21" s="9">
        <f t="shared" si="38"/>
        <v>7672.1117187500004</v>
      </c>
      <c r="Q21" s="9">
        <f t="shared" si="38"/>
        <v>8150.7173046875023</v>
      </c>
      <c r="R21" s="9">
        <f t="shared" si="38"/>
        <v>8653.2531699218762</v>
      </c>
      <c r="S21" s="41">
        <f t="shared" si="38"/>
        <v>9180.9158284179703</v>
      </c>
      <c r="T21" s="9">
        <f t="shared" si="38"/>
        <v>9734.9616198388685</v>
      </c>
      <c r="U21" s="9">
        <f t="shared" si="39"/>
        <v>10316.709700830812</v>
      </c>
      <c r="V21" s="9">
        <f t="shared" si="39"/>
        <v>10927.545185872354</v>
      </c>
      <c r="W21" s="9">
        <f t="shared" si="39"/>
        <v>11568.922445165972</v>
      </c>
      <c r="X21" s="41">
        <f t="shared" si="39"/>
        <v>12242.368567424273</v>
      </c>
      <c r="Y21" s="57">
        <f t="shared" si="39"/>
        <v>12949.486995795487</v>
      </c>
      <c r="Z21" s="57">
        <f t="shared" si="39"/>
        <v>13691.961345585261</v>
      </c>
      <c r="AA21" s="57">
        <f t="shared" si="39"/>
        <v>14471.559412864524</v>
      </c>
      <c r="AB21" s="57">
        <f t="shared" si="39"/>
        <v>15290.137383507752</v>
      </c>
      <c r="AC21" s="59">
        <f t="shared" si="39"/>
        <v>16149.644252683138</v>
      </c>
    </row>
    <row r="22" spans="1:29" x14ac:dyDescent="0.25">
      <c r="A22" s="144"/>
      <c r="B22" s="19" t="s">
        <v>29</v>
      </c>
      <c r="C22" s="68">
        <v>0.02</v>
      </c>
      <c r="D22" s="9">
        <f t="shared" si="40"/>
        <v>600</v>
      </c>
      <c r="E22" s="9">
        <f t="shared" si="38"/>
        <v>460</v>
      </c>
      <c r="F22" s="9">
        <f t="shared" si="38"/>
        <v>660</v>
      </c>
      <c r="G22" s="9">
        <f t="shared" si="38"/>
        <v>860</v>
      </c>
      <c r="H22" s="9">
        <f t="shared" si="38"/>
        <v>1140</v>
      </c>
      <c r="I22" s="9">
        <f t="shared" si="38"/>
        <v>1440</v>
      </c>
      <c r="J22" s="30">
        <f t="shared" si="38"/>
        <v>1740</v>
      </c>
      <c r="K22" s="102">
        <f t="shared" si="38"/>
        <v>2240</v>
      </c>
      <c r="L22" s="9">
        <f t="shared" si="38"/>
        <v>2390</v>
      </c>
      <c r="M22" s="9">
        <f t="shared" si="38"/>
        <v>2547.5</v>
      </c>
      <c r="N22" s="9">
        <f t="shared" si="38"/>
        <v>2712.875</v>
      </c>
      <c r="O22" s="30">
        <f t="shared" si="38"/>
        <v>2886.5187500000002</v>
      </c>
      <c r="P22" s="9">
        <f t="shared" si="38"/>
        <v>3068.8446875</v>
      </c>
      <c r="Q22" s="9">
        <f t="shared" si="38"/>
        <v>3260.2869218750006</v>
      </c>
      <c r="R22" s="9">
        <f t="shared" si="38"/>
        <v>3461.3012679687504</v>
      </c>
      <c r="S22" s="41">
        <f t="shared" si="38"/>
        <v>3672.3663313671882</v>
      </c>
      <c r="T22" s="9">
        <f t="shared" si="38"/>
        <v>3893.9846479355474</v>
      </c>
      <c r="U22" s="9">
        <f t="shared" si="39"/>
        <v>4126.6838803323244</v>
      </c>
      <c r="V22" s="9">
        <f t="shared" si="39"/>
        <v>4371.0180743489418</v>
      </c>
      <c r="W22" s="9">
        <f t="shared" si="39"/>
        <v>4627.5689780663888</v>
      </c>
      <c r="X22" s="41">
        <f t="shared" si="39"/>
        <v>4896.9474269697093</v>
      </c>
      <c r="Y22" s="57">
        <f t="shared" si="39"/>
        <v>5179.7947983181939</v>
      </c>
      <c r="Z22" s="57">
        <f t="shared" si="39"/>
        <v>5476.7845382341047</v>
      </c>
      <c r="AA22" s="57">
        <f t="shared" si="39"/>
        <v>5788.6237651458096</v>
      </c>
      <c r="AB22" s="57">
        <f t="shared" si="39"/>
        <v>6116.0549534031006</v>
      </c>
      <c r="AC22" s="59">
        <f t="shared" si="39"/>
        <v>6459.8577010732552</v>
      </c>
    </row>
    <row r="23" spans="1:29" x14ac:dyDescent="0.25">
      <c r="A23" s="144"/>
      <c r="B23" s="19" t="s">
        <v>30</v>
      </c>
      <c r="C23" s="2"/>
      <c r="D23" s="13">
        <f>SUM(D20:D22)</f>
        <v>11100</v>
      </c>
      <c r="E23" s="52">
        <f t="shared" ref="E23:AC23" si="41">SUM(E20:E22)</f>
        <v>8510</v>
      </c>
      <c r="F23" s="52">
        <f t="shared" si="41"/>
        <v>12210</v>
      </c>
      <c r="G23" s="52">
        <f t="shared" si="41"/>
        <v>15910</v>
      </c>
      <c r="H23" s="52">
        <f t="shared" si="41"/>
        <v>21090</v>
      </c>
      <c r="I23" s="52">
        <f t="shared" si="41"/>
        <v>26640</v>
      </c>
      <c r="J23" s="32">
        <f t="shared" si="41"/>
        <v>32190</v>
      </c>
      <c r="K23" s="13">
        <f t="shared" si="41"/>
        <v>41440</v>
      </c>
      <c r="L23" s="13">
        <f t="shared" si="41"/>
        <v>44215</v>
      </c>
      <c r="M23" s="13">
        <f t="shared" si="41"/>
        <v>47128.75</v>
      </c>
      <c r="N23" s="13">
        <f t="shared" si="41"/>
        <v>50188.1875</v>
      </c>
      <c r="O23" s="32">
        <f t="shared" si="41"/>
        <v>53400.596875000003</v>
      </c>
      <c r="P23" s="13">
        <f t="shared" si="41"/>
        <v>56773.626718749998</v>
      </c>
      <c r="Q23" s="13">
        <f t="shared" si="41"/>
        <v>60315.308054687514</v>
      </c>
      <c r="R23" s="13">
        <f t="shared" si="41"/>
        <v>64034.07345742188</v>
      </c>
      <c r="S23" s="43">
        <f t="shared" si="41"/>
        <v>67938.77713029299</v>
      </c>
      <c r="T23" s="13">
        <f t="shared" si="41"/>
        <v>72038.715986807627</v>
      </c>
      <c r="U23" s="13">
        <f t="shared" si="41"/>
        <v>76343.65178614801</v>
      </c>
      <c r="V23" s="13">
        <f t="shared" si="41"/>
        <v>80863.834375455423</v>
      </c>
      <c r="W23" s="13">
        <f t="shared" si="41"/>
        <v>85610.026094228175</v>
      </c>
      <c r="X23" s="43">
        <f t="shared" si="41"/>
        <v>90593.527398939623</v>
      </c>
      <c r="Y23" s="79">
        <f t="shared" si="41"/>
        <v>95826.203768886582</v>
      </c>
      <c r="Z23" s="79">
        <f t="shared" si="41"/>
        <v>101320.51395733093</v>
      </c>
      <c r="AA23" s="79">
        <f t="shared" si="41"/>
        <v>107089.53965519747</v>
      </c>
      <c r="AB23" s="79">
        <f t="shared" si="41"/>
        <v>113147.01663795736</v>
      </c>
      <c r="AC23" s="86">
        <f t="shared" si="41"/>
        <v>119507.36746985522</v>
      </c>
    </row>
    <row r="24" spans="1:29" x14ac:dyDescent="0.25">
      <c r="A24" s="144"/>
      <c r="B24" s="19" t="s">
        <v>31</v>
      </c>
      <c r="C24" s="2"/>
      <c r="D24" s="37">
        <f t="shared" ref="D24:J24" si="42">D23/D19</f>
        <v>0.37</v>
      </c>
      <c r="E24" s="37">
        <f t="shared" si="42"/>
        <v>0.37</v>
      </c>
      <c r="F24" s="37">
        <f t="shared" si="42"/>
        <v>0.37</v>
      </c>
      <c r="G24" s="37">
        <f t="shared" si="42"/>
        <v>0.37</v>
      </c>
      <c r="H24" s="37">
        <f t="shared" si="42"/>
        <v>0.37</v>
      </c>
      <c r="I24" s="37">
        <f t="shared" si="42"/>
        <v>0.37</v>
      </c>
      <c r="J24" s="38">
        <f t="shared" si="42"/>
        <v>0.37</v>
      </c>
      <c r="K24" s="37">
        <f>J24</f>
        <v>0.37</v>
      </c>
      <c r="L24" s="37">
        <f t="shared" ref="L24:X24" si="43">K24</f>
        <v>0.37</v>
      </c>
      <c r="M24" s="37">
        <f t="shared" si="43"/>
        <v>0.37</v>
      </c>
      <c r="N24" s="37">
        <f t="shared" si="43"/>
        <v>0.37</v>
      </c>
      <c r="O24" s="38">
        <f t="shared" si="43"/>
        <v>0.37</v>
      </c>
      <c r="P24" s="37">
        <f t="shared" si="43"/>
        <v>0.37</v>
      </c>
      <c r="Q24" s="37">
        <f t="shared" si="43"/>
        <v>0.37</v>
      </c>
      <c r="R24" s="37">
        <f t="shared" si="43"/>
        <v>0.37</v>
      </c>
      <c r="S24" s="45">
        <f t="shared" si="43"/>
        <v>0.37</v>
      </c>
      <c r="T24" s="37">
        <f t="shared" si="43"/>
        <v>0.37</v>
      </c>
      <c r="U24" s="37">
        <f t="shared" si="43"/>
        <v>0.37</v>
      </c>
      <c r="V24" s="37">
        <f t="shared" si="43"/>
        <v>0.37</v>
      </c>
      <c r="W24" s="37">
        <f t="shared" si="43"/>
        <v>0.37</v>
      </c>
      <c r="X24" s="45">
        <f t="shared" si="43"/>
        <v>0.37</v>
      </c>
      <c r="Y24" s="75">
        <f t="shared" ref="Y24" si="44">X24</f>
        <v>0.37</v>
      </c>
      <c r="Z24" s="75">
        <f t="shared" ref="Z24" si="45">Y24</f>
        <v>0.37</v>
      </c>
      <c r="AA24" s="75">
        <f t="shared" ref="AA24" si="46">Z24</f>
        <v>0.37</v>
      </c>
      <c r="AB24" s="75">
        <f t="shared" ref="AB24" si="47">AA24</f>
        <v>0.37</v>
      </c>
      <c r="AC24" s="87">
        <f t="shared" ref="AC24" si="48">AB24</f>
        <v>0.37</v>
      </c>
    </row>
    <row r="25" spans="1:29" x14ac:dyDescent="0.25">
      <c r="A25" s="144"/>
      <c r="B25" s="19" t="s">
        <v>32</v>
      </c>
      <c r="C25" s="2"/>
      <c r="D25" s="37">
        <f t="shared" ref="D25:AC25" si="49">D23/D15</f>
        <v>0.222</v>
      </c>
      <c r="E25" s="37">
        <f t="shared" si="49"/>
        <v>0.14183333333333334</v>
      </c>
      <c r="F25" s="37">
        <f t="shared" si="49"/>
        <v>0.17442857142857143</v>
      </c>
      <c r="G25" s="37">
        <f t="shared" si="49"/>
        <v>0.198875</v>
      </c>
      <c r="H25" s="37">
        <f t="shared" si="49"/>
        <v>0.222</v>
      </c>
      <c r="I25" s="37">
        <f t="shared" si="49"/>
        <v>0.24218181818181819</v>
      </c>
      <c r="J25" s="38">
        <f t="shared" si="49"/>
        <v>0.25752000000000003</v>
      </c>
      <c r="K25" s="37">
        <f t="shared" si="49"/>
        <v>0.27626666666666666</v>
      </c>
      <c r="L25" s="37">
        <f t="shared" si="49"/>
        <v>0.28073015873015872</v>
      </c>
      <c r="M25" s="37">
        <f t="shared" si="49"/>
        <v>0.28498110355253214</v>
      </c>
      <c r="N25" s="37">
        <f t="shared" si="49"/>
        <v>0.28902962243098296</v>
      </c>
      <c r="O25" s="38">
        <f t="shared" si="49"/>
        <v>0.29288535469617427</v>
      </c>
      <c r="P25" s="37">
        <f t="shared" si="49"/>
        <v>0.29655748066302312</v>
      </c>
      <c r="Q25" s="37">
        <f t="shared" si="49"/>
        <v>0.30005474348859346</v>
      </c>
      <c r="R25" s="37">
        <f t="shared" si="49"/>
        <v>0.30338546998913662</v>
      </c>
      <c r="S25" s="45">
        <f t="shared" si="49"/>
        <v>0.30655759046584441</v>
      </c>
      <c r="T25" s="37">
        <f t="shared" si="49"/>
        <v>0.30957865758651848</v>
      </c>
      <c r="U25" s="37">
        <f t="shared" si="49"/>
        <v>0.31245586436811285</v>
      </c>
      <c r="V25" s="37">
        <f t="shared" si="49"/>
        <v>0.31519606130296463</v>
      </c>
      <c r="W25" s="37">
        <f t="shared" si="49"/>
        <v>0.31780577266949006</v>
      </c>
      <c r="X25" s="45">
        <f t="shared" si="49"/>
        <v>0.32029121206618105</v>
      </c>
      <c r="Y25" s="75">
        <f t="shared" si="49"/>
        <v>0.32265829720588668</v>
      </c>
      <c r="Z25" s="75">
        <f t="shared" si="49"/>
        <v>0.32491266400560637</v>
      </c>
      <c r="AA25" s="75">
        <f t="shared" si="49"/>
        <v>0.32705968000533941</v>
      </c>
      <c r="AB25" s="75">
        <f t="shared" si="49"/>
        <v>0.32910445714794234</v>
      </c>
      <c r="AC25" s="87">
        <f t="shared" si="49"/>
        <v>0.33105186395042124</v>
      </c>
    </row>
    <row r="26" spans="1:29" x14ac:dyDescent="0.25">
      <c r="A26" s="144"/>
      <c r="B26" s="62" t="s">
        <v>40</v>
      </c>
      <c r="C26" s="15"/>
      <c r="D26" s="21">
        <f>D15-D23</f>
        <v>38900</v>
      </c>
      <c r="E26" s="50">
        <f t="shared" ref="E26:AC26" si="50">E15-E23</f>
        <v>51490</v>
      </c>
      <c r="F26" s="21">
        <f t="shared" si="50"/>
        <v>57790</v>
      </c>
      <c r="G26" s="21">
        <f t="shared" si="50"/>
        <v>64090</v>
      </c>
      <c r="H26" s="21">
        <f t="shared" si="50"/>
        <v>73910</v>
      </c>
      <c r="I26" s="78">
        <f t="shared" si="50"/>
        <v>83360</v>
      </c>
      <c r="J26" s="34">
        <f t="shared" si="50"/>
        <v>92810</v>
      </c>
      <c r="K26" s="21">
        <f t="shared" si="50"/>
        <v>108560</v>
      </c>
      <c r="L26" s="21">
        <f t="shared" si="50"/>
        <v>113285</v>
      </c>
      <c r="M26" s="21">
        <f t="shared" si="50"/>
        <v>118246.25</v>
      </c>
      <c r="N26" s="21">
        <f t="shared" si="50"/>
        <v>123455.5625</v>
      </c>
      <c r="O26" s="34">
        <f t="shared" si="50"/>
        <v>128925.340625</v>
      </c>
      <c r="P26" s="21">
        <f t="shared" si="50"/>
        <v>134668.60765625001</v>
      </c>
      <c r="Q26" s="21">
        <f t="shared" si="50"/>
        <v>140699.03803906252</v>
      </c>
      <c r="R26" s="21">
        <f t="shared" si="50"/>
        <v>147030.98994101564</v>
      </c>
      <c r="S26" s="46">
        <f t="shared" si="50"/>
        <v>153679.53943806642</v>
      </c>
      <c r="T26" s="21">
        <f t="shared" si="50"/>
        <v>160660.51640996974</v>
      </c>
      <c r="U26" s="21">
        <f t="shared" si="50"/>
        <v>167990.54223046824</v>
      </c>
      <c r="V26" s="21">
        <f t="shared" si="50"/>
        <v>175687.06934199165</v>
      </c>
      <c r="W26" s="21">
        <f t="shared" si="50"/>
        <v>183768.42280909125</v>
      </c>
      <c r="X26" s="46">
        <f t="shared" si="50"/>
        <v>192253.84394954584</v>
      </c>
      <c r="Y26" s="78">
        <f t="shared" si="50"/>
        <v>201163.53614702314</v>
      </c>
      <c r="Z26" s="78">
        <f t="shared" si="50"/>
        <v>210518.71295437429</v>
      </c>
      <c r="AA26" s="78">
        <f t="shared" si="50"/>
        <v>220341.64860209299</v>
      </c>
      <c r="AB26" s="78">
        <f t="shared" si="50"/>
        <v>230655.73103219765</v>
      </c>
      <c r="AC26" s="88">
        <f t="shared" si="50"/>
        <v>241485.51758380752</v>
      </c>
    </row>
    <row r="27" spans="1:29" x14ac:dyDescent="0.25">
      <c r="A27" s="143" t="s">
        <v>1</v>
      </c>
      <c r="B27" s="17" t="s">
        <v>2</v>
      </c>
      <c r="C27" s="24">
        <v>0.02</v>
      </c>
      <c r="D27" s="8"/>
      <c r="E27" s="8">
        <v>20000</v>
      </c>
      <c r="F27" s="8">
        <v>20000</v>
      </c>
      <c r="G27" s="8">
        <v>20000</v>
      </c>
      <c r="H27" s="8">
        <v>20000</v>
      </c>
      <c r="I27" s="8">
        <v>20000</v>
      </c>
      <c r="J27" s="29">
        <v>20000</v>
      </c>
      <c r="K27" s="112">
        <v>20000</v>
      </c>
      <c r="L27" s="8">
        <f t="shared" ref="L27:X27" si="51">K27*(1+$C27)</f>
        <v>20400</v>
      </c>
      <c r="M27" s="8">
        <f t="shared" si="51"/>
        <v>20808</v>
      </c>
      <c r="N27" s="8">
        <f t="shared" si="51"/>
        <v>21224.16</v>
      </c>
      <c r="O27" s="29">
        <f t="shared" si="51"/>
        <v>21648.643199999999</v>
      </c>
      <c r="P27" s="8">
        <f t="shared" si="51"/>
        <v>22081.616063999998</v>
      </c>
      <c r="Q27" s="8">
        <f t="shared" si="51"/>
        <v>22523.24838528</v>
      </c>
      <c r="R27" s="8">
        <f t="shared" si="51"/>
        <v>22973.7133529856</v>
      </c>
      <c r="S27" s="40">
        <f t="shared" si="51"/>
        <v>23433.187620045312</v>
      </c>
      <c r="T27" s="8">
        <f t="shared" si="51"/>
        <v>23901.851372446217</v>
      </c>
      <c r="U27" s="8">
        <f t="shared" si="51"/>
        <v>24379.888399895142</v>
      </c>
      <c r="V27" s="8">
        <f t="shared" si="51"/>
        <v>24867.486167893047</v>
      </c>
      <c r="W27" s="8">
        <f t="shared" si="51"/>
        <v>25364.835891250907</v>
      </c>
      <c r="X27" s="40">
        <f t="shared" si="51"/>
        <v>25872.132609075925</v>
      </c>
      <c r="Y27" s="76">
        <f t="shared" ref="Y27:Y31" si="52">X27*(1+$C27)</f>
        <v>26389.575261257443</v>
      </c>
      <c r="Z27" s="76">
        <f t="shared" ref="Z27:Z31" si="53">Y27*(1+$C27)</f>
        <v>26917.366766482592</v>
      </c>
      <c r="AA27" s="76">
        <f t="shared" ref="AA27:AA31" si="54">Z27*(1+$C27)</f>
        <v>27455.714101812246</v>
      </c>
      <c r="AB27" s="76">
        <f t="shared" ref="AB27:AB31" si="55">AA27*(1+$C27)</f>
        <v>28004.828383848489</v>
      </c>
      <c r="AC27" s="83">
        <f t="shared" ref="AC27:AC31" si="56">AB27*(1+$C27)</f>
        <v>28564.92495152546</v>
      </c>
    </row>
    <row r="28" spans="1:29" x14ac:dyDescent="0.25">
      <c r="A28" s="144"/>
      <c r="B28" s="19" t="s">
        <v>3</v>
      </c>
      <c r="C28" s="25">
        <v>0.02</v>
      </c>
      <c r="D28" s="9"/>
      <c r="E28" s="9">
        <v>0</v>
      </c>
      <c r="F28" s="9">
        <v>0</v>
      </c>
      <c r="G28" s="9">
        <v>0</v>
      </c>
      <c r="H28" s="9">
        <v>0</v>
      </c>
      <c r="I28" s="57">
        <v>0</v>
      </c>
      <c r="J28" s="30">
        <v>20000</v>
      </c>
      <c r="K28" s="49">
        <v>20000</v>
      </c>
      <c r="L28" s="9">
        <f t="shared" ref="L28:X28" si="57">K28*(1+$C28)</f>
        <v>20400</v>
      </c>
      <c r="M28" s="9">
        <f t="shared" si="57"/>
        <v>20808</v>
      </c>
      <c r="N28" s="9">
        <f t="shared" si="57"/>
        <v>21224.16</v>
      </c>
      <c r="O28" s="30">
        <f t="shared" si="57"/>
        <v>21648.643199999999</v>
      </c>
      <c r="P28" s="9">
        <f t="shared" si="57"/>
        <v>22081.616063999998</v>
      </c>
      <c r="Q28" s="9">
        <f t="shared" si="57"/>
        <v>22523.24838528</v>
      </c>
      <c r="R28" s="9">
        <f t="shared" si="57"/>
        <v>22973.7133529856</v>
      </c>
      <c r="S28" s="41">
        <f t="shared" si="57"/>
        <v>23433.187620045312</v>
      </c>
      <c r="T28" s="9">
        <f t="shared" si="57"/>
        <v>23901.851372446217</v>
      </c>
      <c r="U28" s="9">
        <f t="shared" si="57"/>
        <v>24379.888399895142</v>
      </c>
      <c r="V28" s="9">
        <f t="shared" si="57"/>
        <v>24867.486167893047</v>
      </c>
      <c r="W28" s="9">
        <f t="shared" si="57"/>
        <v>25364.835891250907</v>
      </c>
      <c r="X28" s="41">
        <f t="shared" si="57"/>
        <v>25872.132609075925</v>
      </c>
      <c r="Y28" s="57">
        <f t="shared" si="52"/>
        <v>26389.575261257443</v>
      </c>
      <c r="Z28" s="57">
        <f t="shared" si="53"/>
        <v>26917.366766482592</v>
      </c>
      <c r="AA28" s="57">
        <f t="shared" si="54"/>
        <v>27455.714101812246</v>
      </c>
      <c r="AB28" s="57">
        <f t="shared" si="55"/>
        <v>28004.828383848489</v>
      </c>
      <c r="AC28" s="59">
        <f t="shared" si="56"/>
        <v>28564.92495152546</v>
      </c>
    </row>
    <row r="29" spans="1:29" x14ac:dyDescent="0.25">
      <c r="A29" s="144"/>
      <c r="B29" s="18" t="s">
        <v>5</v>
      </c>
      <c r="C29" s="25">
        <v>0.02</v>
      </c>
      <c r="D29" s="9"/>
      <c r="E29" s="9">
        <v>2000</v>
      </c>
      <c r="F29" s="9">
        <v>2000</v>
      </c>
      <c r="G29" s="9">
        <v>2000</v>
      </c>
      <c r="H29" s="9">
        <v>2000</v>
      </c>
      <c r="I29" s="57">
        <v>2000</v>
      </c>
      <c r="J29" s="30">
        <v>2000</v>
      </c>
      <c r="K29" s="49">
        <v>2000</v>
      </c>
      <c r="L29" s="9">
        <f t="shared" ref="L29:X29" si="58">K29*(1+$C29)</f>
        <v>2040</v>
      </c>
      <c r="M29" s="9">
        <f t="shared" si="58"/>
        <v>2080.8000000000002</v>
      </c>
      <c r="N29" s="9">
        <f t="shared" si="58"/>
        <v>2122.4160000000002</v>
      </c>
      <c r="O29" s="30">
        <f t="shared" si="58"/>
        <v>2164.8643200000001</v>
      </c>
      <c r="P29" s="9">
        <f t="shared" si="58"/>
        <v>2208.1616064</v>
      </c>
      <c r="Q29" s="9">
        <f t="shared" si="58"/>
        <v>2252.3248385279999</v>
      </c>
      <c r="R29" s="9">
        <f t="shared" si="58"/>
        <v>2297.3713352985601</v>
      </c>
      <c r="S29" s="41">
        <f t="shared" si="58"/>
        <v>2343.3187620045314</v>
      </c>
      <c r="T29" s="9">
        <f t="shared" si="58"/>
        <v>2390.1851372446222</v>
      </c>
      <c r="U29" s="9">
        <f t="shared" si="58"/>
        <v>2437.9888399895149</v>
      </c>
      <c r="V29" s="9">
        <f t="shared" si="58"/>
        <v>2486.7486167893053</v>
      </c>
      <c r="W29" s="9">
        <f t="shared" si="58"/>
        <v>2536.4835891250914</v>
      </c>
      <c r="X29" s="41">
        <f t="shared" si="58"/>
        <v>2587.2132609075934</v>
      </c>
      <c r="Y29" s="57">
        <f t="shared" si="52"/>
        <v>2638.9575261257455</v>
      </c>
      <c r="Z29" s="57">
        <f t="shared" si="53"/>
        <v>2691.7366766482605</v>
      </c>
      <c r="AA29" s="57">
        <f t="shared" si="54"/>
        <v>2745.5714101812259</v>
      </c>
      <c r="AB29" s="57">
        <f t="shared" si="55"/>
        <v>2800.4828383848503</v>
      </c>
      <c r="AC29" s="59">
        <f t="shared" si="56"/>
        <v>2856.4924951525472</v>
      </c>
    </row>
    <row r="30" spans="1:29" x14ac:dyDescent="0.25">
      <c r="A30" s="144"/>
      <c r="B30" s="19" t="s">
        <v>7</v>
      </c>
      <c r="C30" s="25">
        <v>0.02</v>
      </c>
      <c r="D30" s="9"/>
      <c r="E30" s="9">
        <v>24000</v>
      </c>
      <c r="F30" s="9">
        <v>24000</v>
      </c>
      <c r="G30" s="9">
        <v>24000</v>
      </c>
      <c r="H30" s="9">
        <v>24000</v>
      </c>
      <c r="I30" s="57">
        <v>24000</v>
      </c>
      <c r="J30" s="30">
        <v>24000</v>
      </c>
      <c r="K30" s="49">
        <v>24000</v>
      </c>
      <c r="L30" s="9">
        <f t="shared" ref="L30:X30" si="59">K30*(1+$C30)</f>
        <v>24480</v>
      </c>
      <c r="M30" s="9">
        <f t="shared" si="59"/>
        <v>24969.600000000002</v>
      </c>
      <c r="N30" s="9">
        <f t="shared" si="59"/>
        <v>25468.992000000002</v>
      </c>
      <c r="O30" s="30">
        <f t="shared" si="59"/>
        <v>25978.371840000003</v>
      </c>
      <c r="P30" s="9">
        <f t="shared" si="59"/>
        <v>26497.939276800003</v>
      </c>
      <c r="Q30" s="9">
        <f t="shared" si="59"/>
        <v>27027.898062336004</v>
      </c>
      <c r="R30" s="9">
        <f t="shared" si="59"/>
        <v>27568.456023582723</v>
      </c>
      <c r="S30" s="41">
        <f t="shared" si="59"/>
        <v>28119.825144054379</v>
      </c>
      <c r="T30" s="9">
        <f t="shared" si="59"/>
        <v>28682.221646935468</v>
      </c>
      <c r="U30" s="9">
        <f t="shared" si="59"/>
        <v>29255.866079874177</v>
      </c>
      <c r="V30" s="9">
        <f t="shared" si="59"/>
        <v>29840.983401471662</v>
      </c>
      <c r="W30" s="9">
        <f t="shared" si="59"/>
        <v>30437.803069501097</v>
      </c>
      <c r="X30" s="41">
        <f t="shared" si="59"/>
        <v>31046.559130891121</v>
      </c>
      <c r="Y30" s="57">
        <f t="shared" si="52"/>
        <v>31667.490313508944</v>
      </c>
      <c r="Z30" s="57">
        <f t="shared" si="53"/>
        <v>32300.840119779125</v>
      </c>
      <c r="AA30" s="57">
        <f t="shared" si="54"/>
        <v>32946.856922174709</v>
      </c>
      <c r="AB30" s="57">
        <f t="shared" si="55"/>
        <v>33605.794060618202</v>
      </c>
      <c r="AC30" s="59">
        <f t="shared" si="56"/>
        <v>34277.909941830563</v>
      </c>
    </row>
    <row r="31" spans="1:29" x14ac:dyDescent="0.25">
      <c r="A31" s="144"/>
      <c r="B31" s="23" t="s">
        <v>9</v>
      </c>
      <c r="C31" s="26">
        <v>0.02</v>
      </c>
      <c r="D31" s="10"/>
      <c r="E31" s="10">
        <v>5000</v>
      </c>
      <c r="F31" s="64">
        <v>5000</v>
      </c>
      <c r="G31" s="10">
        <v>5000</v>
      </c>
      <c r="H31" s="64">
        <v>5000</v>
      </c>
      <c r="I31" s="77">
        <v>5000</v>
      </c>
      <c r="J31" s="35">
        <v>5000</v>
      </c>
      <c r="K31" s="113">
        <v>10000</v>
      </c>
      <c r="L31" s="10">
        <f t="shared" ref="L31:X31" si="60">K31*(1+$C31)</f>
        <v>10200</v>
      </c>
      <c r="M31" s="10">
        <f t="shared" si="60"/>
        <v>10404</v>
      </c>
      <c r="N31" s="10">
        <f t="shared" si="60"/>
        <v>10612.08</v>
      </c>
      <c r="O31" s="35">
        <f t="shared" si="60"/>
        <v>10824.321599999999</v>
      </c>
      <c r="P31" s="10">
        <f t="shared" si="60"/>
        <v>11040.808031999999</v>
      </c>
      <c r="Q31" s="10">
        <f t="shared" si="60"/>
        <v>11261.62419264</v>
      </c>
      <c r="R31" s="10">
        <f t="shared" si="60"/>
        <v>11486.8566764928</v>
      </c>
      <c r="S31" s="47">
        <f t="shared" si="60"/>
        <v>11716.593810022656</v>
      </c>
      <c r="T31" s="10">
        <f t="shared" si="60"/>
        <v>11950.925686223109</v>
      </c>
      <c r="U31" s="10">
        <f t="shared" si="60"/>
        <v>12189.944199947571</v>
      </c>
      <c r="V31" s="10">
        <f t="shared" si="60"/>
        <v>12433.743083946523</v>
      </c>
      <c r="W31" s="10">
        <f t="shared" si="60"/>
        <v>12682.417945625453</v>
      </c>
      <c r="X31" s="47">
        <f t="shared" si="60"/>
        <v>12936.066304537962</v>
      </c>
      <c r="Y31" s="10">
        <f t="shared" si="52"/>
        <v>13194.787630628722</v>
      </c>
      <c r="Z31" s="10">
        <f t="shared" si="53"/>
        <v>13458.683383241296</v>
      </c>
      <c r="AA31" s="10">
        <f t="shared" si="54"/>
        <v>13727.857050906123</v>
      </c>
      <c r="AB31" s="10">
        <f t="shared" si="55"/>
        <v>14002.414191924245</v>
      </c>
      <c r="AC31" s="47">
        <f t="shared" si="56"/>
        <v>14282.46247576273</v>
      </c>
    </row>
    <row r="32" spans="1:29" x14ac:dyDescent="0.25">
      <c r="A32" s="147"/>
      <c r="B32" s="110" t="s">
        <v>39</v>
      </c>
      <c r="C32" s="26">
        <v>0.02</v>
      </c>
      <c r="D32" s="7"/>
      <c r="E32" s="14">
        <f t="shared" ref="E32:X32" si="61">SUM(E27:E31)</f>
        <v>51000</v>
      </c>
      <c r="F32" s="14">
        <f t="shared" si="61"/>
        <v>51000</v>
      </c>
      <c r="G32" s="14">
        <f t="shared" si="61"/>
        <v>51000</v>
      </c>
      <c r="H32" s="14">
        <f t="shared" si="61"/>
        <v>51000</v>
      </c>
      <c r="I32" s="80">
        <f t="shared" si="61"/>
        <v>51000</v>
      </c>
      <c r="J32" s="36">
        <f t="shared" si="61"/>
        <v>71000</v>
      </c>
      <c r="K32" s="14">
        <f t="shared" si="61"/>
        <v>76000</v>
      </c>
      <c r="L32" s="14">
        <f t="shared" si="61"/>
        <v>77520</v>
      </c>
      <c r="M32" s="14">
        <f t="shared" si="61"/>
        <v>79070.400000000009</v>
      </c>
      <c r="N32" s="14">
        <f t="shared" si="61"/>
        <v>80651.808000000005</v>
      </c>
      <c r="O32" s="36">
        <f t="shared" si="61"/>
        <v>82264.844159999993</v>
      </c>
      <c r="P32" s="14">
        <f t="shared" si="61"/>
        <v>83910.141043199998</v>
      </c>
      <c r="Q32" s="14">
        <f t="shared" si="61"/>
        <v>85588.343864064009</v>
      </c>
      <c r="R32" s="14">
        <f t="shared" si="61"/>
        <v>87300.110741345285</v>
      </c>
      <c r="S32" s="48">
        <f t="shared" si="61"/>
        <v>89046.112956172175</v>
      </c>
      <c r="T32" s="14">
        <f t="shared" si="61"/>
        <v>90827.035215295648</v>
      </c>
      <c r="U32" s="14">
        <f t="shared" si="61"/>
        <v>92643.575919601542</v>
      </c>
      <c r="V32" s="14">
        <f t="shared" si="61"/>
        <v>94496.447437993585</v>
      </c>
      <c r="W32" s="14">
        <f t="shared" si="61"/>
        <v>96386.376386753444</v>
      </c>
      <c r="X32" s="48">
        <f t="shared" si="61"/>
        <v>98314.103914488529</v>
      </c>
      <c r="Y32" s="14">
        <f t="shared" ref="Y32:AC32" si="62">SUM(Y27:Y31)</f>
        <v>100280.38599277831</v>
      </c>
      <c r="Z32" s="14">
        <f t="shared" si="62"/>
        <v>102285.99371263386</v>
      </c>
      <c r="AA32" s="14">
        <f t="shared" si="62"/>
        <v>104331.71358688654</v>
      </c>
      <c r="AB32" s="14">
        <f t="shared" si="62"/>
        <v>106418.34785862427</v>
      </c>
      <c r="AC32" s="48">
        <f t="shared" si="62"/>
        <v>108546.71481579676</v>
      </c>
    </row>
    <row r="33" spans="1:29" x14ac:dyDescent="0.25">
      <c r="A33" s="143" t="s">
        <v>8</v>
      </c>
      <c r="B33" s="69" t="s">
        <v>33</v>
      </c>
      <c r="C33" s="24"/>
      <c r="D33" s="8"/>
      <c r="E33" s="8">
        <f>E16</f>
        <v>17000</v>
      </c>
      <c r="F33" s="8">
        <v>17000</v>
      </c>
      <c r="G33" s="8">
        <v>17000</v>
      </c>
      <c r="H33" s="8">
        <v>18000</v>
      </c>
      <c r="I33" s="76">
        <v>18000</v>
      </c>
      <c r="J33" s="29">
        <f t="shared" ref="J33:AC33" si="63">J16</f>
        <v>18000</v>
      </c>
      <c r="K33" s="8">
        <f t="shared" si="63"/>
        <v>18000</v>
      </c>
      <c r="L33" s="8">
        <f t="shared" si="63"/>
        <v>18000</v>
      </c>
      <c r="M33" s="8">
        <f t="shared" si="63"/>
        <v>18000</v>
      </c>
      <c r="N33" s="8">
        <f t="shared" si="63"/>
        <v>18000</v>
      </c>
      <c r="O33" s="29">
        <f t="shared" si="63"/>
        <v>18000</v>
      </c>
      <c r="P33" s="8">
        <f t="shared" si="63"/>
        <v>18000</v>
      </c>
      <c r="Q33" s="8">
        <f t="shared" si="63"/>
        <v>18000</v>
      </c>
      <c r="R33" s="8">
        <f t="shared" si="63"/>
        <v>18000</v>
      </c>
      <c r="S33" s="40">
        <f t="shared" si="63"/>
        <v>18000</v>
      </c>
      <c r="T33" s="8">
        <f t="shared" si="63"/>
        <v>18000</v>
      </c>
      <c r="U33" s="8">
        <f t="shared" si="63"/>
        <v>18000</v>
      </c>
      <c r="V33" s="8">
        <f t="shared" si="63"/>
        <v>18000</v>
      </c>
      <c r="W33" s="8">
        <f t="shared" si="63"/>
        <v>18000</v>
      </c>
      <c r="X33" s="40">
        <f t="shared" si="63"/>
        <v>18000</v>
      </c>
      <c r="Y33" s="8">
        <f t="shared" si="63"/>
        <v>18000</v>
      </c>
      <c r="Z33" s="8">
        <f t="shared" si="63"/>
        <v>18000</v>
      </c>
      <c r="AA33" s="8">
        <f t="shared" si="63"/>
        <v>18000</v>
      </c>
      <c r="AB33" s="8">
        <f t="shared" si="63"/>
        <v>18000</v>
      </c>
      <c r="AC33" s="40">
        <f t="shared" si="63"/>
        <v>18000</v>
      </c>
    </row>
    <row r="34" spans="1:29" x14ac:dyDescent="0.25">
      <c r="A34" s="144"/>
      <c r="B34" s="19" t="s">
        <v>34</v>
      </c>
      <c r="C34" s="25"/>
      <c r="D34" s="9"/>
      <c r="E34" s="9"/>
      <c r="F34" s="9"/>
      <c r="G34" s="9"/>
      <c r="H34" s="9"/>
      <c r="I34" s="57"/>
      <c r="J34" s="30"/>
      <c r="K34" s="9">
        <f t="shared" ref="K34:AC34" si="64">K17</f>
        <v>0</v>
      </c>
      <c r="L34" s="9">
        <f t="shared" si="64"/>
        <v>0</v>
      </c>
      <c r="M34" s="9">
        <f t="shared" si="64"/>
        <v>0</v>
      </c>
      <c r="N34" s="9">
        <f t="shared" si="64"/>
        <v>0</v>
      </c>
      <c r="O34" s="30">
        <f t="shared" si="64"/>
        <v>0</v>
      </c>
      <c r="P34" s="9">
        <f t="shared" si="64"/>
        <v>0</v>
      </c>
      <c r="Q34" s="9">
        <f t="shared" si="64"/>
        <v>0</v>
      </c>
      <c r="R34" s="9">
        <f t="shared" si="64"/>
        <v>0</v>
      </c>
      <c r="S34" s="41">
        <f t="shared" si="64"/>
        <v>0</v>
      </c>
      <c r="T34" s="9">
        <f t="shared" si="64"/>
        <v>0</v>
      </c>
      <c r="U34" s="9">
        <f t="shared" si="64"/>
        <v>0</v>
      </c>
      <c r="V34" s="9">
        <f t="shared" si="64"/>
        <v>0</v>
      </c>
      <c r="W34" s="9">
        <f t="shared" si="64"/>
        <v>0</v>
      </c>
      <c r="X34" s="41">
        <f t="shared" si="64"/>
        <v>0</v>
      </c>
      <c r="Y34" s="9">
        <f t="shared" si="64"/>
        <v>0</v>
      </c>
      <c r="Z34" s="9">
        <f t="shared" si="64"/>
        <v>0</v>
      </c>
      <c r="AA34" s="9">
        <f t="shared" si="64"/>
        <v>0</v>
      </c>
      <c r="AB34" s="9">
        <f t="shared" si="64"/>
        <v>0</v>
      </c>
      <c r="AC34" s="41">
        <f t="shared" si="64"/>
        <v>0</v>
      </c>
    </row>
    <row r="35" spans="1:29" x14ac:dyDescent="0.25">
      <c r="A35" s="144"/>
      <c r="B35" s="18" t="s">
        <v>35</v>
      </c>
      <c r="C35" s="25"/>
      <c r="D35" s="9"/>
      <c r="E35" s="9"/>
      <c r="F35" s="9">
        <f>(F39-E39)</f>
        <v>3901.0040858489956</v>
      </c>
      <c r="G35" s="9">
        <f t="shared" ref="G35:AC35" si="65">(G39-F39)</f>
        <v>4057.0442492829461</v>
      </c>
      <c r="H35" s="9">
        <f t="shared" si="65"/>
        <v>4219.3260192542657</v>
      </c>
      <c r="I35" s="57">
        <f t="shared" si="65"/>
        <v>4388.0990600244404</v>
      </c>
      <c r="J35" s="30">
        <f t="shared" si="65"/>
        <v>4563.623022425425</v>
      </c>
      <c r="K35" s="9">
        <f t="shared" si="65"/>
        <v>4746.1679433224344</v>
      </c>
      <c r="L35" s="9">
        <f t="shared" si="65"/>
        <v>4936.0146610553347</v>
      </c>
      <c r="M35" s="9">
        <f t="shared" si="65"/>
        <v>5133.4552474975499</v>
      </c>
      <c r="N35" s="9">
        <f t="shared" si="65"/>
        <v>5338.7934573974489</v>
      </c>
      <c r="O35" s="30">
        <f t="shared" si="65"/>
        <v>5552.3451956933495</v>
      </c>
      <c r="P35" s="9">
        <f t="shared" si="65"/>
        <v>5774.4390035210818</v>
      </c>
      <c r="Q35" s="9">
        <f t="shared" si="65"/>
        <v>6005.4165636619218</v>
      </c>
      <c r="R35" s="9">
        <f t="shared" si="65"/>
        <v>6245.6332262084015</v>
      </c>
      <c r="S35" s="41">
        <f t="shared" si="65"/>
        <v>6495.4585552567369</v>
      </c>
      <c r="T35" s="9">
        <f t="shared" si="65"/>
        <v>6755.2768974670071</v>
      </c>
      <c r="U35" s="9">
        <f t="shared" si="65"/>
        <v>1887.9028120826606</v>
      </c>
      <c r="V35" s="9">
        <f t="shared" si="65"/>
        <v>0</v>
      </c>
      <c r="W35" s="9">
        <f t="shared" si="65"/>
        <v>0</v>
      </c>
      <c r="X35" s="41">
        <f t="shared" si="65"/>
        <v>0</v>
      </c>
      <c r="Y35" s="9">
        <f t="shared" si="65"/>
        <v>0</v>
      </c>
      <c r="Z35" s="9">
        <f t="shared" si="65"/>
        <v>0</v>
      </c>
      <c r="AA35" s="9">
        <f t="shared" si="65"/>
        <v>0</v>
      </c>
      <c r="AB35" s="9">
        <f t="shared" si="65"/>
        <v>0</v>
      </c>
      <c r="AC35" s="41">
        <f t="shared" si="65"/>
        <v>0</v>
      </c>
    </row>
    <row r="36" spans="1:29" x14ac:dyDescent="0.25">
      <c r="A36" s="144"/>
      <c r="B36" s="19" t="s">
        <v>17</v>
      </c>
      <c r="C36" s="25"/>
      <c r="D36" s="9"/>
      <c r="E36" s="9">
        <f>E26-E32</f>
        <v>490</v>
      </c>
      <c r="F36" s="9">
        <f>F26-F32</f>
        <v>6790</v>
      </c>
      <c r="G36" s="9">
        <f>G26-G32</f>
        <v>13090</v>
      </c>
      <c r="H36" s="9">
        <f>H26-H32</f>
        <v>22910</v>
      </c>
      <c r="I36" s="57">
        <f>I26-I32</f>
        <v>32360</v>
      </c>
      <c r="J36" s="30">
        <f t="shared" ref="J36:AC36" si="66">J26-J32</f>
        <v>21810</v>
      </c>
      <c r="K36" s="9">
        <f t="shared" si="66"/>
        <v>32560</v>
      </c>
      <c r="L36" s="9">
        <f t="shared" si="66"/>
        <v>35765</v>
      </c>
      <c r="M36" s="9">
        <f t="shared" si="66"/>
        <v>39175.849999999991</v>
      </c>
      <c r="N36" s="9">
        <f t="shared" si="66"/>
        <v>42803.754499999995</v>
      </c>
      <c r="O36" s="30">
        <f t="shared" si="66"/>
        <v>46660.496465000004</v>
      </c>
      <c r="P36" s="9">
        <f t="shared" si="66"/>
        <v>50758.466613050012</v>
      </c>
      <c r="Q36" s="9">
        <f t="shared" si="66"/>
        <v>55110.694174998513</v>
      </c>
      <c r="R36" s="9">
        <f t="shared" si="66"/>
        <v>59730.879199670351</v>
      </c>
      <c r="S36" s="41">
        <f t="shared" si="66"/>
        <v>64633.426481894247</v>
      </c>
      <c r="T36" s="9">
        <f t="shared" si="66"/>
        <v>69833.481194674096</v>
      </c>
      <c r="U36" s="9">
        <f t="shared" si="66"/>
        <v>75346.966310866701</v>
      </c>
      <c r="V36" s="9">
        <f t="shared" si="66"/>
        <v>81190.621903998064</v>
      </c>
      <c r="W36" s="9">
        <f t="shared" si="66"/>
        <v>87382.046422337808</v>
      </c>
      <c r="X36" s="41">
        <f t="shared" si="66"/>
        <v>93939.740035057315</v>
      </c>
      <c r="Y36" s="9">
        <f t="shared" si="66"/>
        <v>100883.15015424484</v>
      </c>
      <c r="Z36" s="9">
        <f t="shared" si="66"/>
        <v>108232.71924174043</v>
      </c>
      <c r="AA36" s="9">
        <f t="shared" si="66"/>
        <v>116009.93501520644</v>
      </c>
      <c r="AB36" s="9">
        <f t="shared" si="66"/>
        <v>124237.38317357338</v>
      </c>
      <c r="AC36" s="41">
        <f t="shared" si="66"/>
        <v>132938.80276801076</v>
      </c>
    </row>
    <row r="37" spans="1:29" x14ac:dyDescent="0.25">
      <c r="A37" s="147"/>
      <c r="B37" s="62" t="s">
        <v>38</v>
      </c>
      <c r="C37" s="127"/>
      <c r="D37" s="128"/>
      <c r="E37" s="128">
        <f>SUM(E33:E36)</f>
        <v>17490</v>
      </c>
      <c r="F37" s="128">
        <f>SUM(F33:F36)</f>
        <v>27691.004085848996</v>
      </c>
      <c r="G37" s="128">
        <f>SUM(G33:G36)</f>
        <v>34147.044249282946</v>
      </c>
      <c r="H37" s="128">
        <f>SUM(H33:H36)</f>
        <v>45129.326019254266</v>
      </c>
      <c r="I37" s="129">
        <f>SUM(I33:I36)</f>
        <v>54748.09906002444</v>
      </c>
      <c r="J37" s="130">
        <f t="shared" ref="J37:AC37" si="67">SUM(J33:J36)</f>
        <v>44373.623022425425</v>
      </c>
      <c r="K37" s="128">
        <f t="shared" si="67"/>
        <v>55306.167943322434</v>
      </c>
      <c r="L37" s="128">
        <f t="shared" si="67"/>
        <v>58701.014661055335</v>
      </c>
      <c r="M37" s="128">
        <f t="shared" si="67"/>
        <v>62309.305247497541</v>
      </c>
      <c r="N37" s="128">
        <f t="shared" si="67"/>
        <v>66142.547957397444</v>
      </c>
      <c r="O37" s="130">
        <f t="shared" si="67"/>
        <v>70212.841660693346</v>
      </c>
      <c r="P37" s="128">
        <f t="shared" si="67"/>
        <v>74532.905616571094</v>
      </c>
      <c r="Q37" s="128">
        <f t="shared" si="67"/>
        <v>79116.110738660442</v>
      </c>
      <c r="R37" s="128">
        <f t="shared" si="67"/>
        <v>83976.512425878755</v>
      </c>
      <c r="S37" s="131">
        <f t="shared" si="67"/>
        <v>89128.885037150991</v>
      </c>
      <c r="T37" s="128">
        <f t="shared" si="67"/>
        <v>94588.758092141099</v>
      </c>
      <c r="U37" s="128">
        <f t="shared" si="67"/>
        <v>95234.869122949371</v>
      </c>
      <c r="V37" s="128">
        <f t="shared" si="67"/>
        <v>99190.621903998064</v>
      </c>
      <c r="W37" s="128">
        <f t="shared" si="67"/>
        <v>105382.04642233781</v>
      </c>
      <c r="X37" s="131">
        <f t="shared" si="67"/>
        <v>111939.74003505732</v>
      </c>
      <c r="Y37" s="128">
        <f t="shared" si="67"/>
        <v>118883.15015424484</v>
      </c>
      <c r="Z37" s="128">
        <f t="shared" si="67"/>
        <v>126232.71924174043</v>
      </c>
      <c r="AA37" s="128">
        <f t="shared" si="67"/>
        <v>134009.93501520646</v>
      </c>
      <c r="AB37" s="128">
        <f t="shared" si="67"/>
        <v>142237.38317357338</v>
      </c>
      <c r="AC37" s="131">
        <f t="shared" si="67"/>
        <v>150938.80276801076</v>
      </c>
    </row>
    <row r="38" spans="1:29" x14ac:dyDescent="0.25">
      <c r="A38" s="144" t="s">
        <v>10</v>
      </c>
      <c r="B38" s="18" t="s">
        <v>53</v>
      </c>
      <c r="C38" s="60">
        <v>0.02</v>
      </c>
      <c r="D38" s="9"/>
      <c r="E38" s="9">
        <v>100000</v>
      </c>
      <c r="F38" s="9">
        <f>E38*(1+$C$38)</f>
        <v>102000</v>
      </c>
      <c r="G38" s="57">
        <f>F38*(1+$C$38)</f>
        <v>104040</v>
      </c>
      <c r="H38" s="63">
        <f>G38*(1+$C$38)</f>
        <v>106120.8</v>
      </c>
      <c r="I38" s="59">
        <f>H38*(1+$C$38)</f>
        <v>108243.216</v>
      </c>
      <c r="J38" s="58">
        <f>I38*(1+$C$38)</f>
        <v>110408.08032000001</v>
      </c>
      <c r="K38" s="49">
        <v>120000</v>
      </c>
      <c r="L38" s="9">
        <f t="shared" ref="L38:AC38" si="68">K38*(1+$C$38)</f>
        <v>122400</v>
      </c>
      <c r="M38" s="9">
        <f t="shared" si="68"/>
        <v>124848</v>
      </c>
      <c r="N38" s="9">
        <f t="shared" si="68"/>
        <v>127344.96000000001</v>
      </c>
      <c r="O38" s="30">
        <f t="shared" si="68"/>
        <v>129891.85920000001</v>
      </c>
      <c r="P38" s="9">
        <f t="shared" si="68"/>
        <v>132489.69638400001</v>
      </c>
      <c r="Q38" s="9">
        <f t="shared" si="68"/>
        <v>135139.49031168001</v>
      </c>
      <c r="R38" s="9">
        <f t="shared" si="68"/>
        <v>137842.28011791361</v>
      </c>
      <c r="S38" s="41">
        <f t="shared" si="68"/>
        <v>140599.1257202719</v>
      </c>
      <c r="T38" s="9">
        <f t="shared" si="68"/>
        <v>143411.10823467735</v>
      </c>
      <c r="U38" s="9">
        <f t="shared" si="68"/>
        <v>146279.3303993709</v>
      </c>
      <c r="V38" s="9">
        <f t="shared" si="68"/>
        <v>149204.91700735831</v>
      </c>
      <c r="W38" s="9">
        <f t="shared" si="68"/>
        <v>152189.01534750548</v>
      </c>
      <c r="X38" s="41">
        <f t="shared" si="68"/>
        <v>155232.79565445561</v>
      </c>
      <c r="Y38" s="9">
        <f t="shared" si="68"/>
        <v>158337.45156754472</v>
      </c>
      <c r="Z38" s="9">
        <f t="shared" si="68"/>
        <v>161504.20059889561</v>
      </c>
      <c r="AA38" s="9">
        <f t="shared" si="68"/>
        <v>164734.28461087352</v>
      </c>
      <c r="AB38" s="9">
        <f t="shared" si="68"/>
        <v>168028.97030309099</v>
      </c>
      <c r="AC38" s="41">
        <f t="shared" si="68"/>
        <v>171389.54970915281</v>
      </c>
    </row>
    <row r="39" spans="1:29" x14ac:dyDescent="0.25">
      <c r="A39" s="144"/>
      <c r="B39" s="18" t="s">
        <v>54</v>
      </c>
      <c r="C39" s="60">
        <v>0.04</v>
      </c>
      <c r="D39" s="9"/>
      <c r="E39" s="9">
        <f>-80%*E38</f>
        <v>-80000</v>
      </c>
      <c r="F39" s="9">
        <f>MIN(0,E39*(1+$C39) + 12*PMT($C$39/12,15*12,$E$39))</f>
        <v>-76098.995914151004</v>
      </c>
      <c r="G39" s="57">
        <f t="shared" ref="G39:AC39" si="69">MIN(0,F39*(1+$C39) + 12*PMT($C$39/12,15*12,$E$39))</f>
        <v>-72041.951664868058</v>
      </c>
      <c r="H39" s="63">
        <f t="shared" si="69"/>
        <v>-67822.625645613793</v>
      </c>
      <c r="I39" s="41">
        <f t="shared" si="69"/>
        <v>-63434.526585589352</v>
      </c>
      <c r="J39" s="58">
        <f t="shared" si="69"/>
        <v>-58870.903563163927</v>
      </c>
      <c r="K39" s="49">
        <f t="shared" si="69"/>
        <v>-54124.735619841493</v>
      </c>
      <c r="L39" s="9">
        <f t="shared" si="69"/>
        <v>-49188.720958786158</v>
      </c>
      <c r="M39" s="9">
        <f t="shared" si="69"/>
        <v>-44055.265711288608</v>
      </c>
      <c r="N39" s="9">
        <f t="shared" si="69"/>
        <v>-38716.472253891159</v>
      </c>
      <c r="O39" s="30">
        <f t="shared" si="69"/>
        <v>-33164.12705819781</v>
      </c>
      <c r="P39" s="9">
        <f t="shared" si="69"/>
        <v>-27389.688054676728</v>
      </c>
      <c r="Q39" s="9">
        <f t="shared" si="69"/>
        <v>-21384.271491014806</v>
      </c>
      <c r="R39" s="9">
        <f t="shared" si="69"/>
        <v>-15138.638264806405</v>
      </c>
      <c r="S39" s="41">
        <f t="shared" si="69"/>
        <v>-8643.1797095496677</v>
      </c>
      <c r="T39" s="9">
        <f t="shared" si="69"/>
        <v>-1887.9028120826606</v>
      </c>
      <c r="U39" s="9">
        <f t="shared" si="69"/>
        <v>0</v>
      </c>
      <c r="V39" s="9">
        <f t="shared" si="69"/>
        <v>0</v>
      </c>
      <c r="W39" s="9">
        <f t="shared" si="69"/>
        <v>0</v>
      </c>
      <c r="X39" s="41">
        <f t="shared" si="69"/>
        <v>0</v>
      </c>
      <c r="Y39" s="9">
        <f t="shared" si="69"/>
        <v>0</v>
      </c>
      <c r="Z39" s="9">
        <f t="shared" si="69"/>
        <v>0</v>
      </c>
      <c r="AA39" s="9">
        <f t="shared" si="69"/>
        <v>0</v>
      </c>
      <c r="AB39" s="9">
        <f t="shared" si="69"/>
        <v>0</v>
      </c>
      <c r="AC39" s="41">
        <f t="shared" si="69"/>
        <v>0</v>
      </c>
    </row>
    <row r="40" spans="1:29" x14ac:dyDescent="0.25">
      <c r="A40" s="144"/>
      <c r="B40" s="18" t="s">
        <v>55</v>
      </c>
      <c r="C40" s="60">
        <v>0.02</v>
      </c>
      <c r="D40" s="9"/>
      <c r="E40" s="9"/>
      <c r="F40" s="9"/>
      <c r="G40" s="57"/>
      <c r="H40" s="63">
        <v>100000</v>
      </c>
      <c r="I40" s="9">
        <f>H40*(1+$C$38)</f>
        <v>102000</v>
      </c>
      <c r="J40" s="58">
        <f>I40*(1+$C$38)</f>
        <v>104040</v>
      </c>
      <c r="K40" s="49">
        <v>110000</v>
      </c>
      <c r="L40" s="9">
        <f t="shared" ref="L40:AC40" si="70">K40*(1+$C$38)</f>
        <v>112200</v>
      </c>
      <c r="M40" s="9">
        <f t="shared" si="70"/>
        <v>114444</v>
      </c>
      <c r="N40" s="41">
        <f t="shared" si="70"/>
        <v>116732.88</v>
      </c>
      <c r="O40" s="9">
        <f t="shared" si="70"/>
        <v>119067.53760000001</v>
      </c>
      <c r="P40" s="9">
        <f t="shared" si="70"/>
        <v>121448.88835200001</v>
      </c>
      <c r="Q40" s="9">
        <f t="shared" si="70"/>
        <v>123877.86611904002</v>
      </c>
      <c r="R40" s="9">
        <f t="shared" si="70"/>
        <v>126355.42344142082</v>
      </c>
      <c r="S40" s="9">
        <f t="shared" si="70"/>
        <v>128882.53191024924</v>
      </c>
      <c r="T40" s="30">
        <f t="shared" si="70"/>
        <v>131460.18254845424</v>
      </c>
      <c r="U40" s="9">
        <f t="shared" si="70"/>
        <v>134089.38619942332</v>
      </c>
      <c r="V40" s="9">
        <f t="shared" si="70"/>
        <v>136771.17392341178</v>
      </c>
      <c r="W40" s="9">
        <f t="shared" si="70"/>
        <v>139506.59740188002</v>
      </c>
      <c r="X40" s="41">
        <f t="shared" si="70"/>
        <v>142296.72934991762</v>
      </c>
      <c r="Y40" s="9">
        <f t="shared" si="70"/>
        <v>145142.66393691598</v>
      </c>
      <c r="Z40" s="9">
        <f t="shared" si="70"/>
        <v>148045.51721565431</v>
      </c>
      <c r="AA40" s="9">
        <f t="shared" si="70"/>
        <v>151006.42755996741</v>
      </c>
      <c r="AB40" s="9">
        <f t="shared" si="70"/>
        <v>154026.55611116678</v>
      </c>
      <c r="AC40" s="41">
        <f t="shared" si="70"/>
        <v>157107.08723339011</v>
      </c>
    </row>
    <row r="41" spans="1:29" x14ac:dyDescent="0.25">
      <c r="A41" s="144"/>
      <c r="B41" s="18" t="s">
        <v>56</v>
      </c>
      <c r="C41" s="60">
        <v>0.04</v>
      </c>
      <c r="D41" s="9"/>
      <c r="E41" s="9"/>
      <c r="F41" s="9"/>
      <c r="G41" s="57"/>
      <c r="H41" s="9">
        <f>-80%*H40</f>
        <v>-80000</v>
      </c>
      <c r="I41" s="9">
        <f t="shared" ref="I41:AC41" si="71">MIN(0,H41*(1+$C41) + 12*PMT($C$39/12,15*12,$E$39))</f>
        <v>-76098.995914151004</v>
      </c>
      <c r="J41" s="58">
        <f t="shared" si="71"/>
        <v>-72041.951664868058</v>
      </c>
      <c r="K41" s="49">
        <f t="shared" si="71"/>
        <v>-67822.625645613793</v>
      </c>
      <c r="L41" s="57">
        <f t="shared" si="71"/>
        <v>-63434.526585589352</v>
      </c>
      <c r="M41" s="57">
        <f t="shared" si="71"/>
        <v>-58870.903563163927</v>
      </c>
      <c r="N41" s="59">
        <f t="shared" si="71"/>
        <v>-54124.735619841493</v>
      </c>
      <c r="O41" s="57">
        <f t="shared" si="71"/>
        <v>-49188.720958786158</v>
      </c>
      <c r="P41" s="57">
        <f t="shared" si="71"/>
        <v>-44055.265711288608</v>
      </c>
      <c r="Q41" s="57">
        <f t="shared" si="71"/>
        <v>-38716.472253891159</v>
      </c>
      <c r="R41" s="57">
        <f t="shared" si="71"/>
        <v>-33164.12705819781</v>
      </c>
      <c r="S41" s="57">
        <f t="shared" si="71"/>
        <v>-27389.688054676728</v>
      </c>
      <c r="T41" s="58">
        <f t="shared" si="71"/>
        <v>-21384.271491014806</v>
      </c>
      <c r="U41" s="57">
        <f t="shared" si="71"/>
        <v>-15138.638264806405</v>
      </c>
      <c r="V41" s="57">
        <f t="shared" si="71"/>
        <v>-8643.1797095496677</v>
      </c>
      <c r="W41" s="57">
        <f t="shared" si="71"/>
        <v>-1887.9028120826606</v>
      </c>
      <c r="X41" s="59">
        <f t="shared" si="71"/>
        <v>0</v>
      </c>
      <c r="Y41" s="57">
        <f t="shared" si="71"/>
        <v>0</v>
      </c>
      <c r="Z41" s="57">
        <f t="shared" si="71"/>
        <v>0</v>
      </c>
      <c r="AA41" s="57">
        <f t="shared" si="71"/>
        <v>0</v>
      </c>
      <c r="AB41" s="57">
        <f t="shared" si="71"/>
        <v>0</v>
      </c>
      <c r="AC41" s="59">
        <f t="shared" si="71"/>
        <v>0</v>
      </c>
    </row>
    <row r="42" spans="1:29" x14ac:dyDescent="0.25">
      <c r="A42" s="144"/>
      <c r="B42" s="19" t="s">
        <v>50</v>
      </c>
      <c r="C42" s="60">
        <v>0.05</v>
      </c>
      <c r="D42" s="9"/>
      <c r="E42" s="9">
        <v>10000</v>
      </c>
      <c r="F42" s="9">
        <f t="shared" ref="F42:AC42" si="72">E42*(1+$C42)</f>
        <v>10500</v>
      </c>
      <c r="G42" s="57">
        <f t="shared" si="72"/>
        <v>11025</v>
      </c>
      <c r="H42" s="63">
        <f t="shared" si="72"/>
        <v>11576.25</v>
      </c>
      <c r="I42" s="9">
        <f t="shared" si="72"/>
        <v>12155.0625</v>
      </c>
      <c r="J42" s="58">
        <f t="shared" si="72"/>
        <v>12762.815625000001</v>
      </c>
      <c r="K42" s="49">
        <f t="shared" si="72"/>
        <v>13400.956406250001</v>
      </c>
      <c r="L42" s="9">
        <f t="shared" si="72"/>
        <v>14071.004226562502</v>
      </c>
      <c r="M42" s="9">
        <f t="shared" si="72"/>
        <v>14774.554437890627</v>
      </c>
      <c r="N42" s="41">
        <f t="shared" si="72"/>
        <v>15513.28215978516</v>
      </c>
      <c r="O42" s="9">
        <f t="shared" si="72"/>
        <v>16288.946267774418</v>
      </c>
      <c r="P42" s="9">
        <f t="shared" si="72"/>
        <v>17103.393581163138</v>
      </c>
      <c r="Q42" s="9">
        <f t="shared" si="72"/>
        <v>17958.563260221297</v>
      </c>
      <c r="R42" s="9">
        <f t="shared" si="72"/>
        <v>18856.491423232364</v>
      </c>
      <c r="S42" s="9">
        <f t="shared" si="72"/>
        <v>19799.315994393983</v>
      </c>
      <c r="T42" s="30">
        <f t="shared" si="72"/>
        <v>20789.281794113682</v>
      </c>
      <c r="U42" s="9">
        <f t="shared" si="72"/>
        <v>21828.745883819367</v>
      </c>
      <c r="V42" s="9">
        <f t="shared" si="72"/>
        <v>22920.183178010335</v>
      </c>
      <c r="W42" s="9">
        <f t="shared" si="72"/>
        <v>24066.192336910852</v>
      </c>
      <c r="X42" s="41">
        <f t="shared" si="72"/>
        <v>25269.501953756397</v>
      </c>
      <c r="Y42" s="9">
        <f t="shared" si="72"/>
        <v>26532.977051444217</v>
      </c>
      <c r="Z42" s="9">
        <f t="shared" si="72"/>
        <v>27859.62590401643</v>
      </c>
      <c r="AA42" s="9">
        <f t="shared" si="72"/>
        <v>29252.607199217251</v>
      </c>
      <c r="AB42" s="9">
        <f t="shared" si="72"/>
        <v>30715.237559178116</v>
      </c>
      <c r="AC42" s="41">
        <f t="shared" si="72"/>
        <v>32250.999437137023</v>
      </c>
    </row>
    <row r="43" spans="1:29" x14ac:dyDescent="0.25">
      <c r="A43" s="144"/>
      <c r="B43" s="19" t="s">
        <v>11</v>
      </c>
      <c r="C43" s="60">
        <v>0</v>
      </c>
      <c r="D43" s="9"/>
      <c r="E43" s="9">
        <v>10000</v>
      </c>
      <c r="F43" s="9">
        <f>E43*(1+$C43)</f>
        <v>10000</v>
      </c>
      <c r="G43" s="57">
        <f t="shared" ref="G43:AC43" si="73">F43*(1+$C43)</f>
        <v>10000</v>
      </c>
      <c r="H43" s="63">
        <f t="shared" si="73"/>
        <v>10000</v>
      </c>
      <c r="I43" s="57">
        <f t="shared" si="73"/>
        <v>10000</v>
      </c>
      <c r="J43" s="58">
        <f t="shared" si="73"/>
        <v>10000</v>
      </c>
      <c r="K43" s="49">
        <v>10000</v>
      </c>
      <c r="L43" s="9">
        <f t="shared" si="73"/>
        <v>10000</v>
      </c>
      <c r="M43" s="9">
        <f t="shared" si="73"/>
        <v>10000</v>
      </c>
      <c r="N43" s="41">
        <f t="shared" si="73"/>
        <v>10000</v>
      </c>
      <c r="O43" s="9">
        <f t="shared" si="73"/>
        <v>10000</v>
      </c>
      <c r="P43" s="9">
        <f t="shared" si="73"/>
        <v>10000</v>
      </c>
      <c r="Q43" s="9">
        <f t="shared" si="73"/>
        <v>10000</v>
      </c>
      <c r="R43" s="9">
        <f t="shared" si="73"/>
        <v>10000</v>
      </c>
      <c r="S43" s="9">
        <f t="shared" si="73"/>
        <v>10000</v>
      </c>
      <c r="T43" s="30">
        <f t="shared" si="73"/>
        <v>10000</v>
      </c>
      <c r="U43" s="9">
        <f t="shared" si="73"/>
        <v>10000</v>
      </c>
      <c r="V43" s="9">
        <f t="shared" si="73"/>
        <v>10000</v>
      </c>
      <c r="W43" s="9">
        <f t="shared" si="73"/>
        <v>10000</v>
      </c>
      <c r="X43" s="41">
        <f t="shared" si="73"/>
        <v>10000</v>
      </c>
      <c r="Y43" s="9">
        <f t="shared" si="73"/>
        <v>10000</v>
      </c>
      <c r="Z43" s="9">
        <f t="shared" si="73"/>
        <v>10000</v>
      </c>
      <c r="AA43" s="9">
        <f t="shared" si="73"/>
        <v>10000</v>
      </c>
      <c r="AB43" s="9">
        <f t="shared" si="73"/>
        <v>10000</v>
      </c>
      <c r="AC43" s="41">
        <f t="shared" si="73"/>
        <v>10000</v>
      </c>
    </row>
    <row r="44" spans="1:29" x14ac:dyDescent="0.25">
      <c r="A44" s="144"/>
      <c r="B44" s="19" t="s">
        <v>48</v>
      </c>
      <c r="C44" s="60">
        <v>0.05</v>
      </c>
      <c r="D44" s="9"/>
      <c r="E44" s="9">
        <f t="shared" ref="E44:AC44" si="74">D44*(1+$C44)+E16</f>
        <v>17000</v>
      </c>
      <c r="F44" s="9">
        <f t="shared" si="74"/>
        <v>34850</v>
      </c>
      <c r="G44" s="57">
        <f t="shared" si="74"/>
        <v>53592.5</v>
      </c>
      <c r="H44" s="63">
        <f t="shared" si="74"/>
        <v>74272.125</v>
      </c>
      <c r="I44" s="9">
        <f t="shared" si="74"/>
        <v>95985.731249999997</v>
      </c>
      <c r="J44" s="58">
        <f t="shared" si="74"/>
        <v>118785.01781249999</v>
      </c>
      <c r="K44" s="49">
        <f t="shared" si="74"/>
        <v>142724.26870312501</v>
      </c>
      <c r="L44" s="9">
        <f t="shared" si="74"/>
        <v>167860.48213828128</v>
      </c>
      <c r="M44" s="9">
        <f t="shared" si="74"/>
        <v>194253.50624519534</v>
      </c>
      <c r="N44" s="41">
        <f t="shared" si="74"/>
        <v>221966.18155745513</v>
      </c>
      <c r="O44" s="9">
        <f t="shared" si="74"/>
        <v>251064.49063532791</v>
      </c>
      <c r="P44" s="9">
        <f t="shared" si="74"/>
        <v>281617.71516709431</v>
      </c>
      <c r="Q44" s="9">
        <f t="shared" si="74"/>
        <v>313698.60092544905</v>
      </c>
      <c r="R44" s="9">
        <f t="shared" si="74"/>
        <v>347383.53097172151</v>
      </c>
      <c r="S44" s="9">
        <f t="shared" si="74"/>
        <v>382752.70752030762</v>
      </c>
      <c r="T44" s="30">
        <f t="shared" si="74"/>
        <v>419890.34289632301</v>
      </c>
      <c r="U44" s="9">
        <f t="shared" si="74"/>
        <v>458884.86004113918</v>
      </c>
      <c r="V44" s="9">
        <f t="shared" si="74"/>
        <v>499829.10304319614</v>
      </c>
      <c r="W44" s="9">
        <f t="shared" si="74"/>
        <v>542820.55819535593</v>
      </c>
      <c r="X44" s="41">
        <f t="shared" si="74"/>
        <v>587961.58610512374</v>
      </c>
      <c r="Y44" s="9">
        <f t="shared" si="74"/>
        <v>635359.66541038</v>
      </c>
      <c r="Z44" s="9">
        <f t="shared" si="74"/>
        <v>685127.64868089906</v>
      </c>
      <c r="AA44" s="9">
        <f t="shared" si="74"/>
        <v>737384.03111494402</v>
      </c>
      <c r="AB44" s="9">
        <f t="shared" si="74"/>
        <v>792253.23267069121</v>
      </c>
      <c r="AC44" s="41">
        <f t="shared" si="74"/>
        <v>849865.8943042258</v>
      </c>
    </row>
    <row r="45" spans="1:29" x14ac:dyDescent="0.25">
      <c r="A45" s="144"/>
      <c r="B45" s="19" t="s">
        <v>49</v>
      </c>
      <c r="C45" s="60">
        <v>0.05</v>
      </c>
      <c r="D45" s="9"/>
      <c r="E45" s="9">
        <f t="shared" ref="E45:AC45" si="75">D45*(1+$C45)+E17</f>
        <v>0</v>
      </c>
      <c r="F45" s="9">
        <f t="shared" si="75"/>
        <v>0</v>
      </c>
      <c r="G45" s="57">
        <f t="shared" si="75"/>
        <v>0</v>
      </c>
      <c r="H45" s="57">
        <f t="shared" si="75"/>
        <v>0</v>
      </c>
      <c r="I45" s="9">
        <f t="shared" si="75"/>
        <v>0</v>
      </c>
      <c r="J45" s="58">
        <f t="shared" si="75"/>
        <v>0</v>
      </c>
      <c r="K45" s="49">
        <f t="shared" si="75"/>
        <v>0</v>
      </c>
      <c r="L45" s="9">
        <f t="shared" si="75"/>
        <v>0</v>
      </c>
      <c r="M45" s="9">
        <f t="shared" si="75"/>
        <v>0</v>
      </c>
      <c r="N45" s="41">
        <f t="shared" si="75"/>
        <v>0</v>
      </c>
      <c r="O45" s="9">
        <f t="shared" si="75"/>
        <v>0</v>
      </c>
      <c r="P45" s="9">
        <f t="shared" si="75"/>
        <v>0</v>
      </c>
      <c r="Q45" s="9">
        <f t="shared" si="75"/>
        <v>0</v>
      </c>
      <c r="R45" s="9">
        <f t="shared" si="75"/>
        <v>0</v>
      </c>
      <c r="S45" s="9">
        <f t="shared" si="75"/>
        <v>0</v>
      </c>
      <c r="T45" s="30">
        <f t="shared" si="75"/>
        <v>0</v>
      </c>
      <c r="U45" s="9">
        <f t="shared" si="75"/>
        <v>0</v>
      </c>
      <c r="V45" s="9">
        <f t="shared" si="75"/>
        <v>0</v>
      </c>
      <c r="W45" s="9">
        <f t="shared" si="75"/>
        <v>0</v>
      </c>
      <c r="X45" s="41">
        <f t="shared" si="75"/>
        <v>0</v>
      </c>
      <c r="Y45" s="9">
        <f t="shared" si="75"/>
        <v>0</v>
      </c>
      <c r="Z45" s="9">
        <f t="shared" si="75"/>
        <v>0</v>
      </c>
      <c r="AA45" s="9">
        <f t="shared" si="75"/>
        <v>0</v>
      </c>
      <c r="AB45" s="9">
        <f t="shared" si="75"/>
        <v>0</v>
      </c>
      <c r="AC45" s="41">
        <f t="shared" si="75"/>
        <v>0</v>
      </c>
    </row>
    <row r="46" spans="1:29" x14ac:dyDescent="0.25">
      <c r="A46" s="144"/>
      <c r="B46" s="19" t="s">
        <v>36</v>
      </c>
      <c r="C46" s="60">
        <v>0.05</v>
      </c>
      <c r="D46" s="9">
        <f>F47</f>
        <v>5512.5</v>
      </c>
      <c r="E46" s="9">
        <f>D46*(1+$C46)</f>
        <v>5788.125</v>
      </c>
      <c r="F46" s="9">
        <f>E46*(1+$C46)</f>
        <v>6077.53125</v>
      </c>
      <c r="G46" s="9">
        <f t="shared" ref="G46:T46" si="76">F46*(1+$C46)</f>
        <v>6381.4078125000005</v>
      </c>
      <c r="H46" s="63">
        <f t="shared" si="76"/>
        <v>6700.4782031250006</v>
      </c>
      <c r="I46" s="9">
        <f t="shared" si="76"/>
        <v>7035.5021132812508</v>
      </c>
      <c r="J46" s="30">
        <f t="shared" si="76"/>
        <v>7387.2772189453135</v>
      </c>
      <c r="K46" s="49">
        <f t="shared" si="76"/>
        <v>7756.6410798925799</v>
      </c>
      <c r="L46" s="117">
        <f t="shared" si="76"/>
        <v>8144.4731338872089</v>
      </c>
      <c r="M46" s="9">
        <f t="shared" si="76"/>
        <v>8551.6967905815691</v>
      </c>
      <c r="N46" s="41">
        <f t="shared" si="76"/>
        <v>8979.2816301106486</v>
      </c>
      <c r="O46" s="9">
        <f t="shared" si="76"/>
        <v>9428.2457116161822</v>
      </c>
      <c r="P46" s="9">
        <f t="shared" si="76"/>
        <v>9899.6579971969913</v>
      </c>
      <c r="Q46" s="9">
        <f t="shared" si="76"/>
        <v>10394.640897056841</v>
      </c>
      <c r="R46" s="9">
        <f t="shared" si="76"/>
        <v>10914.372941909684</v>
      </c>
      <c r="S46" s="9">
        <f t="shared" si="76"/>
        <v>11460.091589005167</v>
      </c>
      <c r="T46" s="140">
        <f t="shared" si="76"/>
        <v>12033.096168455426</v>
      </c>
      <c r="U46" s="89"/>
      <c r="V46" s="89"/>
      <c r="W46" s="89"/>
      <c r="X46" s="90"/>
      <c r="Y46" s="142"/>
      <c r="Z46" s="89"/>
      <c r="AA46" s="89"/>
      <c r="AB46" s="89"/>
      <c r="AC46" s="90"/>
    </row>
    <row r="47" spans="1:29" x14ac:dyDescent="0.25">
      <c r="A47" s="144"/>
      <c r="B47" s="19" t="s">
        <v>36</v>
      </c>
      <c r="C47" s="60">
        <v>0.05</v>
      </c>
      <c r="D47" s="9">
        <v>5000</v>
      </c>
      <c r="E47" s="9">
        <f>D47*(1+$C47)</f>
        <v>5250</v>
      </c>
      <c r="F47" s="9">
        <f>E47*(1+$C47)</f>
        <v>5512.5</v>
      </c>
      <c r="G47" s="9">
        <f t="shared" ref="G47:V49" si="77">F47*(1+$C47)</f>
        <v>5788.125</v>
      </c>
      <c r="H47" s="63">
        <f t="shared" si="77"/>
        <v>6077.53125</v>
      </c>
      <c r="I47" s="9">
        <f t="shared" si="77"/>
        <v>6381.4078125000005</v>
      </c>
      <c r="J47" s="30">
        <f t="shared" si="77"/>
        <v>6700.4782031250006</v>
      </c>
      <c r="K47" s="49">
        <f t="shared" si="77"/>
        <v>7035.5021132812508</v>
      </c>
      <c r="L47" s="9">
        <f t="shared" si="77"/>
        <v>7387.2772189453135</v>
      </c>
      <c r="M47" s="9">
        <f t="shared" si="77"/>
        <v>7756.6410798925799</v>
      </c>
      <c r="N47" s="119">
        <f t="shared" si="77"/>
        <v>8144.4731338872089</v>
      </c>
      <c r="O47" s="9">
        <f t="shared" si="77"/>
        <v>8551.6967905815691</v>
      </c>
      <c r="P47" s="9">
        <f t="shared" si="77"/>
        <v>8979.2816301106486</v>
      </c>
      <c r="Q47" s="9">
        <f t="shared" si="77"/>
        <v>9428.2457116161822</v>
      </c>
      <c r="R47" s="9">
        <f t="shared" si="77"/>
        <v>9899.6579971969913</v>
      </c>
      <c r="S47" s="9">
        <f t="shared" si="77"/>
        <v>10394.640897056841</v>
      </c>
      <c r="T47" s="30">
        <f t="shared" si="77"/>
        <v>10914.372941909684</v>
      </c>
      <c r="U47" s="9">
        <f t="shared" si="77"/>
        <v>11460.091589005167</v>
      </c>
      <c r="V47" s="117">
        <f t="shared" si="77"/>
        <v>12033.096168455426</v>
      </c>
      <c r="W47" s="89"/>
      <c r="X47" s="90"/>
      <c r="Y47" s="142"/>
      <c r="Z47" s="89"/>
      <c r="AA47" s="89"/>
      <c r="AB47" s="89"/>
      <c r="AC47" s="90"/>
    </row>
    <row r="48" spans="1:29" x14ac:dyDescent="0.25">
      <c r="A48" s="144"/>
      <c r="B48" s="19" t="s">
        <v>36</v>
      </c>
      <c r="C48" s="60">
        <v>0.05</v>
      </c>
      <c r="D48" s="9"/>
      <c r="E48" s="9"/>
      <c r="F48" s="63">
        <v>5000</v>
      </c>
      <c r="G48" s="9">
        <f t="shared" si="77"/>
        <v>5250</v>
      </c>
      <c r="H48" s="9">
        <f t="shared" si="77"/>
        <v>5512.5</v>
      </c>
      <c r="I48" s="9">
        <f t="shared" si="77"/>
        <v>5788.125</v>
      </c>
      <c r="J48" s="30">
        <f t="shared" si="77"/>
        <v>6077.53125</v>
      </c>
      <c r="K48" s="49">
        <f t="shared" si="77"/>
        <v>6381.4078125000005</v>
      </c>
      <c r="L48" s="9">
        <f t="shared" si="77"/>
        <v>6700.4782031250006</v>
      </c>
      <c r="M48" s="9">
        <f t="shared" si="77"/>
        <v>7035.5021132812508</v>
      </c>
      <c r="N48" s="41">
        <f t="shared" si="77"/>
        <v>7387.2772189453135</v>
      </c>
      <c r="O48" s="9">
        <f t="shared" si="77"/>
        <v>7756.6410798925799</v>
      </c>
      <c r="P48" s="117">
        <f t="shared" si="77"/>
        <v>8144.4731338872089</v>
      </c>
      <c r="Q48" s="9">
        <f t="shared" si="77"/>
        <v>8551.6967905815691</v>
      </c>
      <c r="R48" s="9">
        <f t="shared" si="77"/>
        <v>8979.2816301106486</v>
      </c>
      <c r="S48" s="9">
        <f t="shared" si="77"/>
        <v>9428.2457116161822</v>
      </c>
      <c r="T48" s="30">
        <f t="shared" si="77"/>
        <v>9899.6579971969913</v>
      </c>
      <c r="U48" s="9">
        <f t="shared" si="77"/>
        <v>10394.640897056841</v>
      </c>
      <c r="V48" s="9">
        <f t="shared" si="77"/>
        <v>10914.372941909684</v>
      </c>
      <c r="W48" s="9">
        <f t="shared" ref="W48:AB49" si="78">V48*(1+$C48)</f>
        <v>11460.091589005167</v>
      </c>
      <c r="X48" s="119">
        <f t="shared" si="78"/>
        <v>12033.096168455426</v>
      </c>
      <c r="Y48" s="142"/>
      <c r="Z48" s="89"/>
      <c r="AA48" s="89"/>
      <c r="AB48" s="89"/>
      <c r="AC48" s="90"/>
    </row>
    <row r="49" spans="1:29" x14ac:dyDescent="0.25">
      <c r="A49" s="144"/>
      <c r="B49" s="23" t="s">
        <v>36</v>
      </c>
      <c r="C49" s="67">
        <v>0.05</v>
      </c>
      <c r="D49" s="10"/>
      <c r="E49" s="10"/>
      <c r="F49" s="10"/>
      <c r="G49" s="10"/>
      <c r="H49" s="65"/>
      <c r="I49" s="10"/>
      <c r="J49" s="35">
        <v>5000</v>
      </c>
      <c r="K49" s="113">
        <f t="shared" si="77"/>
        <v>5250</v>
      </c>
      <c r="L49" s="10">
        <f t="shared" si="77"/>
        <v>5512.5</v>
      </c>
      <c r="M49" s="10">
        <f t="shared" si="77"/>
        <v>5788.125</v>
      </c>
      <c r="N49" s="47">
        <f t="shared" si="77"/>
        <v>6077.53125</v>
      </c>
      <c r="O49" s="10">
        <f t="shared" si="77"/>
        <v>6381.4078125000005</v>
      </c>
      <c r="P49" s="10">
        <f t="shared" si="77"/>
        <v>6700.4782031250006</v>
      </c>
      <c r="Q49" s="10">
        <f t="shared" si="77"/>
        <v>7035.5021132812508</v>
      </c>
      <c r="R49" s="10">
        <f t="shared" si="77"/>
        <v>7387.2772189453135</v>
      </c>
      <c r="S49" s="10">
        <f t="shared" si="77"/>
        <v>7756.6410798925799</v>
      </c>
      <c r="T49" s="141">
        <f t="shared" si="77"/>
        <v>8144.4731338872089</v>
      </c>
      <c r="U49" s="10">
        <f t="shared" si="77"/>
        <v>8551.6967905815691</v>
      </c>
      <c r="V49" s="10">
        <f t="shared" si="77"/>
        <v>8979.2816301106486</v>
      </c>
      <c r="W49" s="10">
        <f t="shared" si="78"/>
        <v>9428.2457116161822</v>
      </c>
      <c r="X49" s="47">
        <f t="shared" si="78"/>
        <v>9899.6579971969913</v>
      </c>
      <c r="Y49" s="35">
        <f t="shared" si="78"/>
        <v>10394.640897056841</v>
      </c>
      <c r="Z49" s="10">
        <f t="shared" si="78"/>
        <v>10914.372941909684</v>
      </c>
      <c r="AA49" s="10">
        <f t="shared" si="78"/>
        <v>11460.091589005167</v>
      </c>
      <c r="AB49" s="118">
        <f t="shared" si="78"/>
        <v>12033.096168455426</v>
      </c>
      <c r="AC49" s="91"/>
    </row>
    <row r="50" spans="1:29" x14ac:dyDescent="0.25">
      <c r="A50" s="147"/>
      <c r="B50" s="110" t="s">
        <v>37</v>
      </c>
      <c r="C50" s="26"/>
      <c r="D50" s="14"/>
      <c r="E50" s="14">
        <f t="shared" ref="E50:AC50" si="79">SUM(E38:E49)</f>
        <v>68038.125</v>
      </c>
      <c r="F50" s="14">
        <f t="shared" si="79"/>
        <v>97841.035335848996</v>
      </c>
      <c r="G50" s="14">
        <f t="shared" si="79"/>
        <v>124035.08114763194</v>
      </c>
      <c r="H50" s="22">
        <f t="shared" si="79"/>
        <v>172437.05880751123</v>
      </c>
      <c r="I50" s="80">
        <f t="shared" si="79"/>
        <v>208055.52217604089</v>
      </c>
      <c r="J50" s="92">
        <f t="shared" si="79"/>
        <v>250248.34520153835</v>
      </c>
      <c r="K50" s="22">
        <f t="shared" si="79"/>
        <v>300601.41484959354</v>
      </c>
      <c r="L50" s="14">
        <f t="shared" si="79"/>
        <v>341652.96737642586</v>
      </c>
      <c r="M50" s="14">
        <f t="shared" si="79"/>
        <v>384525.85639238881</v>
      </c>
      <c r="N50" s="72">
        <f t="shared" si="79"/>
        <v>429304.65907645086</v>
      </c>
      <c r="O50" s="14">
        <f t="shared" si="79"/>
        <v>476077.97708070872</v>
      </c>
      <c r="P50" s="14">
        <f t="shared" si="79"/>
        <v>524938.63068261195</v>
      </c>
      <c r="Q50" s="14">
        <f t="shared" si="79"/>
        <v>575983.86238402012</v>
      </c>
      <c r="R50" s="14">
        <f t="shared" si="79"/>
        <v>629315.5504194469</v>
      </c>
      <c r="S50" s="71">
        <f t="shared" si="79"/>
        <v>685040.43265856709</v>
      </c>
      <c r="T50" s="36">
        <f t="shared" si="79"/>
        <v>743270.34141192015</v>
      </c>
      <c r="U50" s="14">
        <f t="shared" si="79"/>
        <v>786350.11353558989</v>
      </c>
      <c r="V50" s="14">
        <f t="shared" si="79"/>
        <v>842008.94818290276</v>
      </c>
      <c r="W50" s="14">
        <f t="shared" si="79"/>
        <v>887582.79777019098</v>
      </c>
      <c r="X50" s="72">
        <f t="shared" si="79"/>
        <v>942693.36722890579</v>
      </c>
      <c r="Y50" s="36">
        <f t="shared" si="79"/>
        <v>985767.39886334166</v>
      </c>
      <c r="Z50" s="14">
        <f t="shared" si="79"/>
        <v>1043451.3653413751</v>
      </c>
      <c r="AA50" s="14">
        <f t="shared" si="79"/>
        <v>1103837.4420740074</v>
      </c>
      <c r="AB50" s="14">
        <f t="shared" si="79"/>
        <v>1167057.0928125826</v>
      </c>
      <c r="AC50" s="72">
        <f t="shared" si="79"/>
        <v>1220613.5306839058</v>
      </c>
    </row>
    <row r="51" spans="1:29" x14ac:dyDescent="0.25">
      <c r="A51" s="143" t="s">
        <v>14</v>
      </c>
      <c r="B51" s="69" t="s">
        <v>58</v>
      </c>
      <c r="C51" s="5"/>
      <c r="D51" s="5"/>
      <c r="E51" s="70"/>
      <c r="F51" s="70">
        <f t="shared" ref="F51:H51" si="80">F50-E50</f>
        <v>29802.910335848996</v>
      </c>
      <c r="G51" s="70">
        <f t="shared" si="80"/>
        <v>26194.04581178294</v>
      </c>
      <c r="H51" s="70">
        <f t="shared" si="80"/>
        <v>48401.977659879296</v>
      </c>
      <c r="I51" s="70">
        <f>I50-H50</f>
        <v>35618.463368529658</v>
      </c>
      <c r="J51" s="132">
        <f>J50-I50</f>
        <v>42192.823025497462</v>
      </c>
      <c r="K51" s="70">
        <f>K50-J50</f>
        <v>50353.069648055185</v>
      </c>
      <c r="L51" s="70">
        <f t="shared" ref="L51:S51" si="81">L50-K50</f>
        <v>41051.552526832325</v>
      </c>
      <c r="M51" s="70">
        <f t="shared" si="81"/>
        <v>42872.889015962952</v>
      </c>
      <c r="N51" s="136">
        <f t="shared" si="81"/>
        <v>44778.802684062044</v>
      </c>
      <c r="O51" s="70">
        <f t="shared" si="81"/>
        <v>46773.318004257861</v>
      </c>
      <c r="P51" s="70">
        <f t="shared" si="81"/>
        <v>48860.653601903236</v>
      </c>
      <c r="Q51" s="70">
        <f t="shared" si="81"/>
        <v>51045.231701408164</v>
      </c>
      <c r="R51" s="70">
        <f t="shared" si="81"/>
        <v>53331.688035426778</v>
      </c>
      <c r="S51" s="70">
        <f t="shared" si="81"/>
        <v>55724.882239120197</v>
      </c>
      <c r="T51" s="132">
        <f t="shared" ref="T51" si="82">T50-S50</f>
        <v>58229.908753353055</v>
      </c>
      <c r="U51" s="70">
        <f t="shared" ref="U51" si="83">U50-T50</f>
        <v>43079.77212366974</v>
      </c>
      <c r="V51" s="70">
        <f t="shared" ref="V51" si="84">V50-U50</f>
        <v>55658.834647312877</v>
      </c>
      <c r="W51" s="70">
        <f t="shared" ref="W51" si="85">W50-V50</f>
        <v>45573.849587288219</v>
      </c>
      <c r="X51" s="136">
        <f t="shared" ref="X51" si="86">X50-W50</f>
        <v>55110.569458714803</v>
      </c>
      <c r="Y51" s="132">
        <f t="shared" ref="Y51" si="87">Y50-X50</f>
        <v>43074.031634435873</v>
      </c>
      <c r="Z51" s="70">
        <f t="shared" ref="Z51" si="88">Z50-Y50</f>
        <v>57683.966478033457</v>
      </c>
      <c r="AA51" s="70">
        <f t="shared" ref="AA51" si="89">AA50-Z50</f>
        <v>60386.076732632238</v>
      </c>
      <c r="AB51" s="70">
        <f t="shared" ref="AB51" si="90">AB50-AA50</f>
        <v>63219.650738575263</v>
      </c>
      <c r="AC51" s="136">
        <f t="shared" ref="AC51" si="91">AC50-AB50</f>
        <v>53556.4378713232</v>
      </c>
    </row>
    <row r="52" spans="1:29" x14ac:dyDescent="0.25">
      <c r="A52" s="144"/>
      <c r="B52" s="19" t="s">
        <v>59</v>
      </c>
      <c r="C52" s="2"/>
      <c r="D52" s="2"/>
      <c r="E52" s="101"/>
      <c r="F52" s="53">
        <f>F51/E50</f>
        <v>0.43803250509694375</v>
      </c>
      <c r="G52" s="53">
        <f t="shared" ref="G52:AC52" si="92">G51/F50</f>
        <v>0.26772044798861028</v>
      </c>
      <c r="H52" s="53">
        <f t="shared" si="92"/>
        <v>0.39022812910703192</v>
      </c>
      <c r="I52" s="53">
        <f t="shared" si="92"/>
        <v>0.20655921421328571</v>
      </c>
      <c r="J52" s="133">
        <f t="shared" si="92"/>
        <v>0.20279597765156687</v>
      </c>
      <c r="K52" s="53">
        <f t="shared" si="92"/>
        <v>0.20121239805802979</v>
      </c>
      <c r="L52" s="53">
        <f t="shared" si="92"/>
        <v>0.13656473489112667</v>
      </c>
      <c r="M52" s="53">
        <f t="shared" si="92"/>
        <v>0.12548665783641952</v>
      </c>
      <c r="N52" s="137">
        <f t="shared" si="92"/>
        <v>0.11645199390276524</v>
      </c>
      <c r="O52" s="53">
        <f t="shared" si="92"/>
        <v>0.10895134030196592</v>
      </c>
      <c r="P52" s="53">
        <f t="shared" si="92"/>
        <v>0.10263161909213871</v>
      </c>
      <c r="Q52" s="53">
        <f t="shared" si="92"/>
        <v>9.7240379575476696E-2</v>
      </c>
      <c r="R52" s="53">
        <f t="shared" si="92"/>
        <v>9.2592330303638712E-2</v>
      </c>
      <c r="S52" s="53">
        <f t="shared" si="92"/>
        <v>8.8548395478196665E-2</v>
      </c>
      <c r="T52" s="133">
        <f t="shared" si="92"/>
        <v>8.500214874524871E-2</v>
      </c>
      <c r="U52" s="53">
        <f t="shared" si="92"/>
        <v>5.7959762045442557E-2</v>
      </c>
      <c r="V52" s="53">
        <f t="shared" si="92"/>
        <v>7.0781238139662042E-2</v>
      </c>
      <c r="W52" s="53">
        <f t="shared" si="92"/>
        <v>5.4125136895087467E-2</v>
      </c>
      <c r="X52" s="137">
        <f t="shared" si="92"/>
        <v>6.2090623654677664E-2</v>
      </c>
      <c r="Y52" s="133">
        <f t="shared" si="92"/>
        <v>4.5692515861285983E-2</v>
      </c>
      <c r="Z52" s="53">
        <f t="shared" si="92"/>
        <v>5.8516812936344906E-2</v>
      </c>
      <c r="AA52" s="53">
        <f t="shared" si="92"/>
        <v>5.7871481832673967E-2</v>
      </c>
      <c r="AB52" s="53">
        <f t="shared" si="92"/>
        <v>5.7272609470278027E-2</v>
      </c>
      <c r="AC52" s="137">
        <f t="shared" si="92"/>
        <v>4.5890160987971315E-2</v>
      </c>
    </row>
    <row r="53" spans="1:29" x14ac:dyDescent="0.25">
      <c r="A53" s="144"/>
      <c r="B53" s="19" t="s">
        <v>17</v>
      </c>
      <c r="C53" s="124"/>
      <c r="D53" s="125"/>
      <c r="E53" s="115">
        <f t="shared" ref="E53:AC53" si="93">E36/E26</f>
        <v>9.5164109535832205E-3</v>
      </c>
      <c r="F53" s="115">
        <f t="shared" si="93"/>
        <v>0.11749437618965219</v>
      </c>
      <c r="G53" s="115">
        <f t="shared" si="93"/>
        <v>0.20424403183023873</v>
      </c>
      <c r="H53" s="115">
        <f t="shared" si="93"/>
        <v>0.30997158706534977</v>
      </c>
      <c r="I53" s="115">
        <f t="shared" si="93"/>
        <v>0.38819577735124761</v>
      </c>
      <c r="J53" s="134">
        <f t="shared" si="93"/>
        <v>0.2349962288546493</v>
      </c>
      <c r="K53" s="115">
        <f t="shared" si="93"/>
        <v>0.29992630803242448</v>
      </c>
      <c r="L53" s="115">
        <f t="shared" si="93"/>
        <v>0.31570816966059057</v>
      </c>
      <c r="M53" s="115">
        <f t="shared" si="93"/>
        <v>0.33130733532775875</v>
      </c>
      <c r="N53" s="138">
        <f t="shared" si="93"/>
        <v>0.34671385908593627</v>
      </c>
      <c r="O53" s="115">
        <f t="shared" si="93"/>
        <v>0.36191873714508566</v>
      </c>
      <c r="P53" s="115">
        <f t="shared" si="93"/>
        <v>0.37691387396396159</v>
      </c>
      <c r="Q53" s="115">
        <f t="shared" si="93"/>
        <v>0.39169204667695051</v>
      </c>
      <c r="R53" s="115">
        <f t="shared" si="93"/>
        <v>0.40624686825296191</v>
      </c>
      <c r="S53" s="115">
        <f t="shared" si="93"/>
        <v>0.42057274975073583</v>
      </c>
      <c r="T53" s="134">
        <f t="shared" si="93"/>
        <v>0.43466486200302418</v>
      </c>
      <c r="U53" s="115">
        <f t="shared" si="93"/>
        <v>0.44851909703045839</v>
      </c>
      <c r="V53" s="115">
        <f t="shared" si="93"/>
        <v>0.4621320294548984</v>
      </c>
      <c r="W53" s="115">
        <f t="shared" si="93"/>
        <v>0.47550087815203751</v>
      </c>
      <c r="X53" s="138">
        <f t="shared" si="93"/>
        <v>0.48862346835421611</v>
      </c>
      <c r="Y53" s="134">
        <f t="shared" si="93"/>
        <v>0.50149819438704335</v>
      </c>
      <c r="Z53" s="115">
        <f t="shared" si="93"/>
        <v>0.51412398319762531</v>
      </c>
      <c r="AA53" s="115">
        <f t="shared" si="93"/>
        <v>0.5265002588081048</v>
      </c>
      <c r="AB53" s="115">
        <f t="shared" si="93"/>
        <v>0.53862690780586264</v>
      </c>
      <c r="AC53" s="138">
        <f t="shared" si="93"/>
        <v>0.55050424596114489</v>
      </c>
    </row>
    <row r="54" spans="1:29" x14ac:dyDescent="0.25">
      <c r="A54" s="144"/>
      <c r="B54" s="19" t="s">
        <v>18</v>
      </c>
      <c r="C54" s="124"/>
      <c r="D54" s="125"/>
      <c r="E54" s="115">
        <f t="shared" ref="E54:AC54" si="94">E37/E15</f>
        <v>0.29149999999999998</v>
      </c>
      <c r="F54" s="115">
        <f t="shared" si="94"/>
        <v>0.39558577265498568</v>
      </c>
      <c r="G54" s="115">
        <f t="shared" si="94"/>
        <v>0.42683805311603684</v>
      </c>
      <c r="H54" s="115">
        <f t="shared" si="94"/>
        <v>0.47504553704478175</v>
      </c>
      <c r="I54" s="115">
        <f t="shared" si="94"/>
        <v>0.49770999145476763</v>
      </c>
      <c r="J54" s="134">
        <f t="shared" si="94"/>
        <v>0.35498898417940339</v>
      </c>
      <c r="K54" s="115">
        <f t="shared" si="94"/>
        <v>0.36870778628881623</v>
      </c>
      <c r="L54" s="115">
        <f t="shared" si="94"/>
        <v>0.37270485499082751</v>
      </c>
      <c r="M54" s="115">
        <f t="shared" si="94"/>
        <v>0.37677584427814081</v>
      </c>
      <c r="N54" s="138">
        <f t="shared" si="94"/>
        <v>0.3809094652551413</v>
      </c>
      <c r="O54" s="115">
        <f t="shared" si="94"/>
        <v>0.38509519064281977</v>
      </c>
      <c r="P54" s="115">
        <f t="shared" si="94"/>
        <v>0.3893232120900495</v>
      </c>
      <c r="Q54" s="115">
        <f t="shared" si="94"/>
        <v>0.39358439970131232</v>
      </c>
      <c r="R54" s="115">
        <f t="shared" si="94"/>
        <v>0.39787026367008127</v>
      </c>
      <c r="S54" s="115">
        <f t="shared" si="94"/>
        <v>0.40217291791248982</v>
      </c>
      <c r="T54" s="134">
        <f t="shared" si="94"/>
        <v>0.40648504560108317</v>
      </c>
      <c r="U54" s="115">
        <f t="shared" si="94"/>
        <v>0.38977298902532165</v>
      </c>
      <c r="V54" s="115">
        <f t="shared" si="94"/>
        <v>0.38663134865914128</v>
      </c>
      <c r="W54" s="115">
        <f t="shared" si="94"/>
        <v>0.3912044443472153</v>
      </c>
      <c r="X54" s="138">
        <f t="shared" si="94"/>
        <v>0.39576022750849832</v>
      </c>
      <c r="Y54" s="134">
        <f t="shared" si="94"/>
        <v>0.40029379529375547</v>
      </c>
      <c r="Z54" s="115">
        <f t="shared" si="94"/>
        <v>0.40480064195862764</v>
      </c>
      <c r="AA54" s="115">
        <f t="shared" si="94"/>
        <v>0.40927663527856573</v>
      </c>
      <c r="AB54" s="115">
        <f t="shared" si="94"/>
        <v>0.41371799422044231</v>
      </c>
      <c r="AC54" s="138">
        <f t="shared" si="94"/>
        <v>0.41812126780718467</v>
      </c>
    </row>
    <row r="55" spans="1:29" x14ac:dyDescent="0.25">
      <c r="A55" s="144"/>
      <c r="B55" s="19" t="s">
        <v>16</v>
      </c>
      <c r="C55" s="126"/>
      <c r="D55" s="126"/>
      <c r="E55" s="116">
        <f>E$50/E32</f>
        <v>1.3340808823529411</v>
      </c>
      <c r="F55" s="116">
        <f t="shared" ref="F55:AC55" si="95">F50/F32</f>
        <v>1.918451673251941</v>
      </c>
      <c r="G55" s="116">
        <f t="shared" si="95"/>
        <v>2.4320604146594498</v>
      </c>
      <c r="H55" s="116">
        <f t="shared" si="95"/>
        <v>3.3811188001472789</v>
      </c>
      <c r="I55" s="116">
        <f t="shared" si="95"/>
        <v>4.0795200426674683</v>
      </c>
      <c r="J55" s="135">
        <f t="shared" si="95"/>
        <v>3.5246245803033571</v>
      </c>
      <c r="K55" s="116">
        <f t="shared" si="95"/>
        <v>3.9552817743367572</v>
      </c>
      <c r="L55" s="116">
        <f t="shared" si="95"/>
        <v>4.4072880208517269</v>
      </c>
      <c r="M55" s="116">
        <f t="shared" si="95"/>
        <v>4.8630822203048014</v>
      </c>
      <c r="N55" s="139">
        <f t="shared" si="95"/>
        <v>5.3229390601690021</v>
      </c>
      <c r="O55" s="116">
        <f t="shared" si="95"/>
        <v>5.787137652078532</v>
      </c>
      <c r="P55" s="116">
        <f t="shared" si="95"/>
        <v>6.2559617247259114</v>
      </c>
      <c r="Q55" s="116">
        <f t="shared" si="95"/>
        <v>6.7296998210273644</v>
      </c>
      <c r="R55" s="116">
        <f t="shared" si="95"/>
        <v>7.2086454997061464</v>
      </c>
      <c r="S55" s="116">
        <f t="shared" si="95"/>
        <v>7.6930975414473037</v>
      </c>
      <c r="T55" s="135">
        <f t="shared" si="95"/>
        <v>8.1833601597814827</v>
      </c>
      <c r="U55" s="116">
        <f t="shared" si="95"/>
        <v>8.4879076150731123</v>
      </c>
      <c r="V55" s="116">
        <f t="shared" si="95"/>
        <v>8.9104825738069131</v>
      </c>
      <c r="W55" s="116">
        <f t="shared" si="95"/>
        <v>9.2085918263877495</v>
      </c>
      <c r="X55" s="139">
        <f t="shared" si="95"/>
        <v>9.5885872900681672</v>
      </c>
      <c r="Y55" s="135">
        <f t="shared" si="95"/>
        <v>9.8301117322616989</v>
      </c>
      <c r="Z55" s="116">
        <f t="shared" si="95"/>
        <v>10.201312295727281</v>
      </c>
      <c r="AA55" s="116">
        <f t="shared" si="95"/>
        <v>10.580075838155778</v>
      </c>
      <c r="AB55" s="116">
        <f t="shared" si="95"/>
        <v>10.966690578235687</v>
      </c>
      <c r="AC55" s="139">
        <f t="shared" si="95"/>
        <v>11.245052719976657</v>
      </c>
    </row>
    <row r="56" spans="1:29" x14ac:dyDescent="0.25">
      <c r="A56" s="144"/>
      <c r="B56" s="19" t="s">
        <v>57</v>
      </c>
      <c r="C56" s="126"/>
      <c r="D56" s="126"/>
      <c r="E56" s="116">
        <f t="shared" ref="E56:AC56" si="96">E$50/E15</f>
        <v>1.13396875</v>
      </c>
      <c r="F56" s="116">
        <f t="shared" si="96"/>
        <v>1.3977290762264143</v>
      </c>
      <c r="G56" s="116">
        <f t="shared" si="96"/>
        <v>1.5504385143453991</v>
      </c>
      <c r="H56" s="116">
        <f t="shared" si="96"/>
        <v>1.8151269348159078</v>
      </c>
      <c r="I56" s="116">
        <f t="shared" si="96"/>
        <v>1.8914138379640082</v>
      </c>
      <c r="J56" s="135">
        <f t="shared" si="96"/>
        <v>2.0019867616123066</v>
      </c>
      <c r="K56" s="116">
        <f t="shared" si="96"/>
        <v>2.0040094323306237</v>
      </c>
      <c r="L56" s="116">
        <f t="shared" si="96"/>
        <v>2.1692251896915926</v>
      </c>
      <c r="M56" s="116">
        <f t="shared" si="96"/>
        <v>2.3251752465148225</v>
      </c>
      <c r="N56" s="139">
        <f t="shared" si="96"/>
        <v>2.472330038233169</v>
      </c>
      <c r="O56" s="116">
        <f t="shared" si="96"/>
        <v>2.6111368662547463</v>
      </c>
      <c r="P56" s="116">
        <f t="shared" si="96"/>
        <v>2.7420210195329942</v>
      </c>
      <c r="Q56" s="116">
        <f t="shared" si="96"/>
        <v>2.8653868421679216</v>
      </c>
      <c r="R56" s="116">
        <f t="shared" si="96"/>
        <v>2.9816187496244138</v>
      </c>
      <c r="S56" s="116">
        <f t="shared" si="96"/>
        <v>3.0910821960298689</v>
      </c>
      <c r="T56" s="135">
        <f t="shared" si="96"/>
        <v>3.1941245948958001</v>
      </c>
      <c r="U56" s="116">
        <f t="shared" si="96"/>
        <v>3.2183383774851966</v>
      </c>
      <c r="V56" s="116">
        <f t="shared" si="96"/>
        <v>3.28203462151999</v>
      </c>
      <c r="W56" s="116">
        <f t="shared" si="96"/>
        <v>3.2949287568611201</v>
      </c>
      <c r="X56" s="139">
        <f t="shared" si="96"/>
        <v>3.3328694650212931</v>
      </c>
      <c r="Y56" s="135">
        <f t="shared" si="96"/>
        <v>3.3191968151574995</v>
      </c>
      <c r="Z56" s="116">
        <f t="shared" si="96"/>
        <v>3.346119651703793</v>
      </c>
      <c r="AA56" s="116">
        <f t="shared" si="96"/>
        <v>3.3712043374641167</v>
      </c>
      <c r="AB56" s="116">
        <f t="shared" si="96"/>
        <v>3.3945542923125771</v>
      </c>
      <c r="AC56" s="139">
        <f t="shared" si="96"/>
        <v>3.3812675573992483</v>
      </c>
    </row>
    <row r="57" spans="1:29" x14ac:dyDescent="0.25">
      <c r="A57" s="145"/>
      <c r="B57" s="18" t="s">
        <v>12</v>
      </c>
      <c r="C57" s="2"/>
      <c r="D57" s="2"/>
      <c r="E57" s="2"/>
      <c r="F57" s="12">
        <f>SUM(F38:F39,F42,F46:F49)-SUM(E38:E39,E42,E46:E49)</f>
        <v>11952.910335848996</v>
      </c>
      <c r="G57" s="12">
        <f>SUM(G38:G39,G42,G46:G49)-SUM(F38:F39,F42,F46:F49)</f>
        <v>7451.5458117829476</v>
      </c>
      <c r="H57" s="12">
        <f>SUM(H38:H39,H42,H46:H49)-SUM(G38:G39,G42,G46:G49)</f>
        <v>7722.3526598792596</v>
      </c>
      <c r="I57" s="12">
        <f t="shared" ref="I57:AC57" si="97">SUM(I38:I42,I46:I49)-SUM(H46:H49,H38:H42)</f>
        <v>13904.85711852969</v>
      </c>
      <c r="J57" s="33">
        <f t="shared" si="97"/>
        <v>19393.536462997436</v>
      </c>
      <c r="K57" s="12">
        <f t="shared" si="97"/>
        <v>26413.818757430185</v>
      </c>
      <c r="L57" s="12">
        <f t="shared" si="97"/>
        <v>15915.339091675996</v>
      </c>
      <c r="M57" s="12">
        <f t="shared" si="97"/>
        <v>16479.864909048949</v>
      </c>
      <c r="N57" s="44">
        <f t="shared" si="97"/>
        <v>17066.127371802198</v>
      </c>
      <c r="O57" s="12">
        <f t="shared" si="97"/>
        <v>17675.008926385082</v>
      </c>
      <c r="P57" s="12">
        <f t="shared" si="97"/>
        <v>18307.429070136888</v>
      </c>
      <c r="Q57" s="12">
        <f t="shared" si="97"/>
        <v>18964.345943053515</v>
      </c>
      <c r="R57" s="12">
        <f t="shared" si="97"/>
        <v>19646.757989153994</v>
      </c>
      <c r="S57" s="12">
        <f t="shared" si="97"/>
        <v>20355.705690534262</v>
      </c>
      <c r="T57" s="33">
        <f t="shared" si="97"/>
        <v>21092.273377337726</v>
      </c>
      <c r="U57" s="12">
        <f t="shared" si="97"/>
        <v>4085.2549788535689</v>
      </c>
      <c r="V57" s="12">
        <f t="shared" si="97"/>
        <v>14714.591645255859</v>
      </c>
      <c r="W57" s="12">
        <f t="shared" si="97"/>
        <v>2582.3944351284881</v>
      </c>
      <c r="X57" s="44">
        <f t="shared" si="97"/>
        <v>9969.5415489469888</v>
      </c>
      <c r="Y57" s="33">
        <f t="shared" si="97"/>
        <v>-4324.0476708202041</v>
      </c>
      <c r="Z57" s="12">
        <f t="shared" si="97"/>
        <v>7915.9832075142767</v>
      </c>
      <c r="AA57" s="12">
        <f t="shared" si="97"/>
        <v>8129.6942985872738</v>
      </c>
      <c r="AB57" s="12">
        <f t="shared" si="97"/>
        <v>8350.4491828278988</v>
      </c>
      <c r="AC57" s="44">
        <f t="shared" si="97"/>
        <v>-4056.2237622113316</v>
      </c>
    </row>
    <row r="58" spans="1:29" x14ac:dyDescent="0.25">
      <c r="A58" s="145"/>
      <c r="B58" s="18" t="s">
        <v>13</v>
      </c>
      <c r="C58" s="2"/>
      <c r="D58" s="2"/>
      <c r="E58" s="2"/>
      <c r="F58" s="12">
        <f t="shared" ref="F58:L58" si="98">SUM(F44:F45)-SUM(E44:E45)</f>
        <v>17850</v>
      </c>
      <c r="G58" s="12">
        <f t="shared" si="98"/>
        <v>18742.5</v>
      </c>
      <c r="H58" s="12">
        <f t="shared" si="98"/>
        <v>20679.625</v>
      </c>
      <c r="I58" s="12">
        <f t="shared" si="98"/>
        <v>21713.606249999997</v>
      </c>
      <c r="J58" s="33">
        <f t="shared" si="98"/>
        <v>22799.286562499998</v>
      </c>
      <c r="K58" s="12">
        <f t="shared" si="98"/>
        <v>23939.250890625015</v>
      </c>
      <c r="L58" s="12">
        <f t="shared" si="98"/>
        <v>25136.213435156271</v>
      </c>
      <c r="M58" s="12">
        <f t="shared" ref="M58:AC58" si="99">SUM(M44:M45)-SUM(L44:L45)</f>
        <v>26393.024106914061</v>
      </c>
      <c r="N58" s="44">
        <f t="shared" si="99"/>
        <v>27712.675312259787</v>
      </c>
      <c r="O58" s="12">
        <f t="shared" si="99"/>
        <v>29098.309077872778</v>
      </c>
      <c r="P58" s="12">
        <f t="shared" si="99"/>
        <v>30553.224531766406</v>
      </c>
      <c r="Q58" s="12">
        <f t="shared" si="99"/>
        <v>32080.885758354736</v>
      </c>
      <c r="R58" s="12">
        <f t="shared" si="99"/>
        <v>33684.930046272464</v>
      </c>
      <c r="S58" s="12">
        <f t="shared" si="99"/>
        <v>35369.176548586111</v>
      </c>
      <c r="T58" s="33">
        <f t="shared" si="99"/>
        <v>37137.635376015387</v>
      </c>
      <c r="U58" s="12">
        <f t="shared" si="99"/>
        <v>38994.517144816171</v>
      </c>
      <c r="V58" s="12">
        <f t="shared" si="99"/>
        <v>40944.243002056959</v>
      </c>
      <c r="W58" s="12">
        <f t="shared" si="99"/>
        <v>42991.45515215979</v>
      </c>
      <c r="X58" s="44">
        <f t="shared" si="99"/>
        <v>45141.027909767814</v>
      </c>
      <c r="Y58" s="33">
        <f t="shared" si="99"/>
        <v>47398.079305256251</v>
      </c>
      <c r="Z58" s="12">
        <f t="shared" si="99"/>
        <v>49767.983270519064</v>
      </c>
      <c r="AA58" s="12">
        <f t="shared" si="99"/>
        <v>52256.382434044965</v>
      </c>
      <c r="AB58" s="12">
        <f t="shared" si="99"/>
        <v>54869.20155574719</v>
      </c>
      <c r="AC58" s="44">
        <f t="shared" si="99"/>
        <v>57612.66163353459</v>
      </c>
    </row>
    <row r="59" spans="1:29" x14ac:dyDescent="0.25">
      <c r="A59" s="146"/>
      <c r="B59" s="20" t="s">
        <v>17</v>
      </c>
      <c r="C59" s="7"/>
      <c r="D59" s="7"/>
      <c r="E59" s="7"/>
      <c r="F59" s="14">
        <f t="shared" ref="F59:L59" si="100">F36</f>
        <v>6790</v>
      </c>
      <c r="G59" s="14">
        <f t="shared" si="100"/>
        <v>13090</v>
      </c>
      <c r="H59" s="14">
        <f t="shared" si="100"/>
        <v>22910</v>
      </c>
      <c r="I59" s="14">
        <f t="shared" si="100"/>
        <v>32360</v>
      </c>
      <c r="J59" s="36">
        <f t="shared" si="100"/>
        <v>21810</v>
      </c>
      <c r="K59" s="14">
        <f t="shared" si="100"/>
        <v>32560</v>
      </c>
      <c r="L59" s="14">
        <f t="shared" si="100"/>
        <v>35765</v>
      </c>
      <c r="M59" s="14">
        <f t="shared" ref="M59:AC59" si="101">M36</f>
        <v>39175.849999999991</v>
      </c>
      <c r="N59" s="48">
        <f t="shared" si="101"/>
        <v>42803.754499999995</v>
      </c>
      <c r="O59" s="14">
        <f t="shared" si="101"/>
        <v>46660.496465000004</v>
      </c>
      <c r="P59" s="14">
        <f t="shared" si="101"/>
        <v>50758.466613050012</v>
      </c>
      <c r="Q59" s="14">
        <f t="shared" si="101"/>
        <v>55110.694174998513</v>
      </c>
      <c r="R59" s="14">
        <f t="shared" si="101"/>
        <v>59730.879199670351</v>
      </c>
      <c r="S59" s="14">
        <f t="shared" si="101"/>
        <v>64633.426481894247</v>
      </c>
      <c r="T59" s="36">
        <f t="shared" si="101"/>
        <v>69833.481194674096</v>
      </c>
      <c r="U59" s="14">
        <f t="shared" si="101"/>
        <v>75346.966310866701</v>
      </c>
      <c r="V59" s="14">
        <f t="shared" si="101"/>
        <v>81190.621903998064</v>
      </c>
      <c r="W59" s="14">
        <f t="shared" si="101"/>
        <v>87382.046422337808</v>
      </c>
      <c r="X59" s="48">
        <f t="shared" si="101"/>
        <v>93939.740035057315</v>
      </c>
      <c r="Y59" s="36">
        <f t="shared" si="101"/>
        <v>100883.15015424484</v>
      </c>
      <c r="Z59" s="14">
        <f t="shared" si="101"/>
        <v>108232.71924174043</v>
      </c>
      <c r="AA59" s="14">
        <f t="shared" si="101"/>
        <v>116009.93501520644</v>
      </c>
      <c r="AB59" s="14">
        <f t="shared" si="101"/>
        <v>124237.38317357338</v>
      </c>
      <c r="AC59" s="48">
        <f t="shared" si="101"/>
        <v>132938.80276801076</v>
      </c>
    </row>
    <row r="60" spans="1:29" x14ac:dyDescent="0.25">
      <c r="A60" s="157" t="s">
        <v>20</v>
      </c>
      <c r="J60" s="73"/>
      <c r="K60" s="73"/>
      <c r="L60" s="73"/>
      <c r="O60" s="73"/>
      <c r="P60" s="73"/>
      <c r="Q60" s="73"/>
      <c r="R60" s="73"/>
      <c r="S60" s="73"/>
    </row>
  </sheetData>
  <mergeCells count="7">
    <mergeCell ref="A51:A59"/>
    <mergeCell ref="A6:A11"/>
    <mergeCell ref="A38:A50"/>
    <mergeCell ref="A27:A32"/>
    <mergeCell ref="A12:A15"/>
    <mergeCell ref="A16:A26"/>
    <mergeCell ref="A33:A37"/>
  </mergeCells>
  <hyperlinks>
    <hyperlink ref="A2" r:id="rId1" xr:uid="{9EF6D948-6F89-44FD-B203-DCE439C7BAD1}"/>
  </hyperlinks>
  <pageMargins left="0.7" right="0.7" top="0.75" bottom="0.75" header="0.3" footer="0.3"/>
  <pageSetup orientation="portrait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DeForest</dc:creator>
  <cp:lastModifiedBy>Insight</cp:lastModifiedBy>
  <cp:lastPrinted>2017-07-06T20:50:07Z</cp:lastPrinted>
  <dcterms:created xsi:type="dcterms:W3CDTF">2012-11-02T19:22:06Z</dcterms:created>
  <dcterms:modified xsi:type="dcterms:W3CDTF">2018-08-17T08:38:33Z</dcterms:modified>
</cp:coreProperties>
</file>